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firstSheet="23" activeTab="34"/>
  </bookViews>
  <sheets>
    <sheet name="Total" sheetId="1" r:id="rId1"/>
    <sheet name="Økonomi-drift" sheetId="2" r:id="rId2"/>
    <sheet name="Plan og Teknik-drift" sheetId="3" r:id="rId3"/>
    <sheet name="Børn og Undervisning-drift" sheetId="4" r:id="rId4"/>
    <sheet name="Kultur og Fritid-drift" sheetId="5" r:id="rId5"/>
    <sheet name="Social og Sundhed-drift" sheetId="6" r:id="rId6"/>
    <sheet name="Arbejdsmarked og Integra.-drift" sheetId="7" r:id="rId7"/>
    <sheet name="Økonomi-anlæg" sheetId="8" r:id="rId8"/>
    <sheet name="Plan og Teknik-anlæg" sheetId="9" r:id="rId9"/>
    <sheet name="Børn og Undervisning-anlæg" sheetId="10" r:id="rId10"/>
    <sheet name="Kultur og Fritid-anlæg" sheetId="11" r:id="rId11"/>
    <sheet name="Social og Sundhed-anlæg" sheetId="12" r:id="rId12"/>
    <sheet name="Arbejdsmarked og Integra.-anlæg" sheetId="13" r:id="rId13"/>
    <sheet name="Byggemodning" sheetId="14" r:id="rId14"/>
    <sheet name="Salg af grunde" sheetId="15" r:id="rId15"/>
    <sheet name="Ark1" sheetId="16" r:id="rId16"/>
    <sheet name="Ark3" sheetId="17" r:id="rId17"/>
    <sheet name="Ark4" sheetId="18" r:id="rId18"/>
    <sheet name="Ark5" sheetId="19" r:id="rId19"/>
    <sheet name="Ark6" sheetId="20" r:id="rId20"/>
    <sheet name="Ark7" sheetId="21" r:id="rId21"/>
    <sheet name="Ark8" sheetId="22" r:id="rId22"/>
    <sheet name="Ark9" sheetId="23" r:id="rId23"/>
    <sheet name="Ark10" sheetId="24" r:id="rId24"/>
    <sheet name="Ark11" sheetId="25" r:id="rId25"/>
    <sheet name="Ark12" sheetId="26" r:id="rId26"/>
    <sheet name="Ark13" sheetId="27" r:id="rId27"/>
    <sheet name="Ark14" sheetId="28" r:id="rId28"/>
    <sheet name="Ark15" sheetId="29" r:id="rId29"/>
    <sheet name="Ark16" sheetId="30" r:id="rId30"/>
    <sheet name="Ark17" sheetId="31" r:id="rId31"/>
    <sheet name="Ark18" sheetId="32" r:id="rId32"/>
    <sheet name="Ark19" sheetId="33" r:id="rId33"/>
    <sheet name="Ark20" sheetId="34" r:id="rId34"/>
    <sheet name="Kladdemateriale" sheetId="35" r:id="rId35"/>
  </sheets>
  <definedNames>
    <definedName name="_xlnm.Print_Area" localSheetId="9">'Børn og Undervisning-anlæg'!$A$1:$G$39</definedName>
    <definedName name="_xlnm.Print_Area" localSheetId="34">'Kladdemateriale'!$C$140:$F$158</definedName>
    <definedName name="_xlnm.Print_Area" localSheetId="11">'Social og Sundhed-anlæg'!$A$1:$J$57</definedName>
    <definedName name="_xlnm.Print_Titles" localSheetId="9">'Børn og Undervisning-anlæg'!$6:$6</definedName>
    <definedName name="_xlnm.Print_Titles" localSheetId="3">'Børn og Undervisning-drift'!$6:$6</definedName>
    <definedName name="_xlnm.Print_Titles" localSheetId="34">'Kladdemateriale'!$6:$7</definedName>
    <definedName name="_xlnm.Print_Titles" localSheetId="4">'Kultur og Fritid-drift'!$6:$7</definedName>
    <definedName name="_xlnm.Print_Titles" localSheetId="8">'Plan og Teknik-anlæg'!$6:$7</definedName>
    <definedName name="_xlnm.Print_Titles" localSheetId="2">'Plan og Teknik-drift'!$6:$7</definedName>
    <definedName name="_xlnm.Print_Titles" localSheetId="11">'Social og Sundhed-anlæg'!$6:$6</definedName>
    <definedName name="_xlnm.Print_Titles" localSheetId="5">'Social og Sundhed-drift'!$6:$7</definedName>
    <definedName name="_xlnm.Print_Titles" localSheetId="7">'Økonomi-anlæg'!$6:$7</definedName>
    <definedName name="_xlnm.Print_Titles" localSheetId="1">'Økonomi-drift'!$6:$7</definedName>
  </definedNames>
  <calcPr fullCalcOnLoad="1"/>
</workbook>
</file>

<file path=xl/sharedStrings.xml><?xml version="1.0" encoding="utf-8"?>
<sst xmlns="http://schemas.openxmlformats.org/spreadsheetml/2006/main" count="1591" uniqueCount="760">
  <si>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</si>
  <si>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</si>
  <si>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</si>
  <si>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</si>
  <si>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</si>
  <si>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</si>
  <si>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</si>
  <si>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</si>
  <si>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</si>
  <si>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</si>
  <si>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</si>
  <si>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Virksomhed/område: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</si>
  <si>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</si>
  <si>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</si>
  <si>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</si>
  <si>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</si>
  <si>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</si>
  <si>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</si>
  <si>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</si>
  <si>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</si>
  <si>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Budget-overførsel i alt</t>
  </si>
  <si>
    <t>Social og Sundhed</t>
  </si>
  <si>
    <t>Udenfor rammen: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</si>
  <si>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</si>
  <si>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</si>
  <si>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</si>
  <si>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</si>
  <si>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</si>
  <si>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</si>
  <si>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</si>
  <si>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</si>
  <si>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</si>
  <si>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</si>
  <si>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Budget-
overførsler i alt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</si>
  <si>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</si>
  <si>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</si>
  <si>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</si>
  <si>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</si>
  <si>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</si>
  <si>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</si>
  <si>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</si>
  <si>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</si>
  <si>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</si>
  <si>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</si>
  <si>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</si>
  <si>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</si>
  <si>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</si>
  <si>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</si>
  <si>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</si>
  <si>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</si>
  <si>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</si>
  <si>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</si>
  <si>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</si>
  <si>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</si>
  <si>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</si>
  <si>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</si>
  <si>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</si>
  <si>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AKT Gruppen, 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</si>
  <si>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</si>
  <si>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</si>
  <si>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</si>
  <si>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</si>
  <si>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</si>
  <si>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</si>
  <si>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</si>
  <si>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</si>
  <si>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</si>
  <si>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</si>
  <si>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</si>
  <si>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</si>
  <si>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</si>
  <si>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</si>
  <si>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</si>
  <si>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</si>
  <si>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</si>
  <si>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</si>
  <si>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</si>
  <si>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</si>
  <si>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</si>
  <si>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</si>
  <si>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</si>
  <si>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Pulje vedr. efteruddannelse af lærere</t>
  </si>
  <si>
    <t>Trepartsmidler - fordelt til Børn- og Unge</t>
  </si>
  <si>
    <t>Staben Skoler</t>
  </si>
  <si>
    <t>Staben Dagtilbud</t>
  </si>
  <si>
    <t>301 m.fl</t>
  </si>
  <si>
    <t>Staben Skoler - specialundervisning/specialskoler m.m. 100% overførsel</t>
  </si>
  <si>
    <t>Børn, Unge og Familie</t>
  </si>
  <si>
    <t>Børn, Unge og Familie - Børn og unge med særlige behov - 100% overførsel</t>
  </si>
  <si>
    <t>520 m.fl.</t>
  </si>
  <si>
    <t>Dagpasning lederudvikling</t>
  </si>
  <si>
    <t>Virksomheden Dagtilbud:</t>
  </si>
  <si>
    <t>Ungdomsskolen:</t>
  </si>
  <si>
    <t>Beach Party</t>
  </si>
  <si>
    <t>Friluftsaktivitet/Blåvandshuk</t>
  </si>
  <si>
    <t>PPR</t>
  </si>
  <si>
    <t>Børnetandplejen</t>
  </si>
  <si>
    <t>Virksomheden Drift</t>
  </si>
  <si>
    <t>Tippen - skoledel</t>
  </si>
  <si>
    <t>Tippen - Døgndel</t>
  </si>
  <si>
    <t>Bibliotek</t>
  </si>
  <si>
    <t>Primært engergibesparende foranstalt.</t>
  </si>
  <si>
    <t>Børneteater</t>
  </si>
  <si>
    <t>Varde Byråds kunstudvalg</t>
  </si>
  <si>
    <t>Andre Kulturelle formål</t>
  </si>
  <si>
    <t>Start- og udviklingspuljen</t>
  </si>
  <si>
    <t>Tilskud til Frivilligt socialt arbejde</t>
  </si>
  <si>
    <t>Socialpsykiatrien</t>
  </si>
  <si>
    <t>Socialpsykiatrien Slotsgade</t>
  </si>
  <si>
    <t>Sundhedscenteret m.fl.</t>
  </si>
  <si>
    <t>Botilbud hjemmevejledningen</t>
  </si>
  <si>
    <t>Pensionat Center Bøgely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</si>
  <si>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</si>
  <si>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</si>
  <si>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</si>
  <si>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</si>
  <si>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Ølgod - stier</t>
  </si>
  <si>
    <t>Stianlæg overfor Skolevej Varde</t>
  </si>
  <si>
    <t>Trafikregulering af krydset Pramstedvej/Vestervold, Varde</t>
  </si>
  <si>
    <t>Vejdir. Plan for "Sanering af jernbane og driftsoverkørsel"</t>
  </si>
  <si>
    <t xml:space="preserve">Campus - Ny stamvej 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</si>
  <si>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</si>
  <si>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</si>
  <si>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</si>
  <si>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</si>
  <si>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</si>
  <si>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</si>
  <si>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</si>
  <si>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</si>
  <si>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</si>
  <si>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</si>
  <si>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</si>
  <si>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</si>
  <si>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</si>
  <si>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</si>
  <si>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</si>
  <si>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</si>
  <si>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</si>
  <si>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</si>
  <si>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</si>
  <si>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</si>
  <si>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</si>
  <si>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</si>
  <si>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</si>
  <si>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</si>
  <si>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</si>
  <si>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Fast ejd. - Fælles formål</t>
  </si>
  <si>
    <t>Driftsbygn.og -pladser</t>
  </si>
  <si>
    <t>02.32.30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</si>
  <si>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</si>
  <si>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</si>
  <si>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</si>
  <si>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</si>
  <si>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</si>
  <si>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</si>
  <si>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</si>
  <si>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Administrationsbygninger</t>
  </si>
  <si>
    <t>06.45.50</t>
  </si>
  <si>
    <t>Faste ejend.- Beboelse</t>
  </si>
  <si>
    <t>00.25.11</t>
  </si>
  <si>
    <t>Faste ejend.- Andre faste ejd.</t>
  </si>
  <si>
    <t>00.25.13</t>
  </si>
  <si>
    <t>Redningsberedskab</t>
  </si>
  <si>
    <t>00.58.95</t>
  </si>
  <si>
    <t>Virksomheden Teknik og Miljø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</si>
  <si>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</si>
  <si>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</si>
  <si>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</si>
  <si>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</si>
  <si>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</si>
  <si>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</si>
  <si>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</si>
  <si>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</si>
  <si>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</si>
  <si>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</si>
  <si>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</si>
  <si>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</si>
  <si>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</si>
  <si>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</si>
  <si>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</si>
  <si>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</si>
  <si>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</si>
  <si>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</si>
  <si>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</si>
  <si>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</si>
  <si>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</si>
  <si>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</si>
  <si>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</si>
  <si>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</si>
  <si>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</si>
  <si>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</si>
  <si>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</si>
  <si>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Elektronisk jobdatabase</t>
  </si>
  <si>
    <t>Fælles uddannelseskonto</t>
  </si>
  <si>
    <t>Staben Sundhed og Ældre</t>
  </si>
  <si>
    <t>Projekt - Landsbypedeller</t>
  </si>
  <si>
    <t>Aftale om miljøgodkendelse af</t>
  </si>
  <si>
    <t>landbrug</t>
  </si>
  <si>
    <t>06.45.53</t>
  </si>
  <si>
    <t>Sandflugt</t>
  </si>
  <si>
    <t>00.38.54</t>
  </si>
  <si>
    <t>488.10.696-07</t>
  </si>
  <si>
    <t>Oksbøl Vandrehjem</t>
  </si>
  <si>
    <t>035.066</t>
  </si>
  <si>
    <t>Markedsføring</t>
  </si>
  <si>
    <t>Medlemstilskud</t>
  </si>
  <si>
    <t>Byggemodning, Boligformål</t>
  </si>
  <si>
    <t>Byggemodning, Erhvervsformål</t>
  </si>
  <si>
    <t>Ombygning af strækning af Blåvandvej i Blåvand by</t>
  </si>
  <si>
    <t>Pulje til cykelstier 2010</t>
  </si>
  <si>
    <t xml:space="preserve">Cykelsti Kvongvej </t>
  </si>
  <si>
    <t xml:space="preserve">Cykelsti Gunderupvej </t>
  </si>
  <si>
    <t>Agerbæk skole - udskiftning af tag</t>
  </si>
  <si>
    <t>Anlæg - Byggemodning</t>
  </si>
  <si>
    <t>Byggemodning</t>
  </si>
  <si>
    <t>Anlæg - 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</si>
  <si>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</si>
  <si>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</si>
  <si>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</si>
  <si>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</si>
  <si>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</si>
  <si>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</si>
  <si>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</si>
  <si>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</si>
  <si>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</si>
  <si>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</si>
  <si>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</si>
  <si>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Socialpsykiatrien Søndergade 44</t>
  </si>
  <si>
    <t>Hjemmesygeplejen</t>
  </si>
  <si>
    <t>Sundhedscenteret Projekter</t>
  </si>
  <si>
    <t>Kompetenceudviklingsmidler</t>
  </si>
  <si>
    <t>Hjælpemiddeldepot</t>
  </si>
  <si>
    <t>Tandplejen (Social og Sundhed)</t>
  </si>
  <si>
    <t>Bærbare batterier</t>
  </si>
  <si>
    <t>00.52.85</t>
  </si>
  <si>
    <t>Kollektiv trafik - Ølgod stat.</t>
  </si>
  <si>
    <t>Låneoptagelse vedr. energibesparende foranstaltninger</t>
  </si>
  <si>
    <t>Centerområde Midt: Overførsel nedsættes til 5% af nettodrift indenfor rammen</t>
  </si>
  <si>
    <t>Centerområde Vest: Overførsel nedsættes til 5% af nettodrift indenfor rammen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</si>
  <si>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</si>
  <si>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</si>
  <si>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</si>
  <si>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</si>
  <si>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</si>
  <si>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</si>
  <si>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</si>
  <si>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</si>
  <si>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Fagstab Børn og Unge</t>
  </si>
  <si>
    <t>Idrætskoordinator</t>
  </si>
  <si>
    <t>Lokal beskæftigelsesråd</t>
  </si>
  <si>
    <t>485.01.870-08</t>
  </si>
  <si>
    <t>Projekt Eget hjem - Center Bøgely</t>
  </si>
  <si>
    <t>Børnemiljø</t>
  </si>
  <si>
    <t>Projekt Den Gamle Købmandsgård</t>
  </si>
  <si>
    <t>Renovering af anlægspulje skolerne</t>
  </si>
  <si>
    <t>Renovering og etablering af lejepladser skoler/dagtilbud</t>
  </si>
  <si>
    <t xml:space="preserve">Renovering og anlægspulje på daginstitutionsområdet. </t>
  </si>
  <si>
    <t>Ny børnehave i Agerbæk</t>
  </si>
  <si>
    <t xml:space="preserve">Ny dagtilbudsstruktur i Ølgod. </t>
  </si>
  <si>
    <t>Undersøgelse af vandrehjem</t>
  </si>
  <si>
    <t>Voksenservice reduktion max 5% evt. overførsel til udenfor rammen</t>
  </si>
  <si>
    <t>Fritidsklubben Isbj.parken, SFO 2</t>
  </si>
  <si>
    <t>Juniorklubben Isbj.parken SFO3</t>
  </si>
  <si>
    <t>Thorstrup SFO</t>
  </si>
  <si>
    <t>06.42.42</t>
  </si>
  <si>
    <t>Integrationsråd</t>
  </si>
  <si>
    <t>Servicearealer, Aktivitetscenter Ølgod</t>
  </si>
  <si>
    <t>018.804</t>
  </si>
  <si>
    <t>018.817</t>
  </si>
  <si>
    <t>Ældreboliger, Aktivitetscenter Ølgod</t>
  </si>
  <si>
    <t>530.813</t>
  </si>
  <si>
    <t>Ældreboliger, Ansager områdecenter</t>
  </si>
  <si>
    <t>530.815</t>
  </si>
  <si>
    <t>Ældreboliger, Tistruplund områdecenter</t>
  </si>
  <si>
    <t>530.816</t>
  </si>
  <si>
    <t>532.820</t>
  </si>
  <si>
    <t>Etabl. af kølekapacitet i modtagekøkkener</t>
  </si>
  <si>
    <t>532.830</t>
  </si>
  <si>
    <t>Børn, Unge og Familie - sundhedsplejen</t>
  </si>
  <si>
    <t>Staben Social &amp; Sundhed</t>
  </si>
  <si>
    <t>Køb/Salg af grunde</t>
  </si>
  <si>
    <t>Bundne budgetoverførsler fra 2010 og tidligere år</t>
  </si>
  <si>
    <t>Bundne budgetover-
førsler fra 2010 og tidligere år</t>
  </si>
  <si>
    <t>+ = overskud,  - =  underskud</t>
  </si>
  <si>
    <t>Bundne budget-
overførsler fra 2010 og tidligere år</t>
  </si>
  <si>
    <t>Bundne budget-overførsler fra 2010 og tidligere år</t>
  </si>
  <si>
    <t>552.50</t>
  </si>
  <si>
    <t>532.04</t>
  </si>
  <si>
    <t>533.12.696.05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</si>
  <si>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</si>
  <si>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</si>
  <si>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</si>
  <si>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</si>
  <si>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</si>
  <si>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</si>
  <si>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</si>
  <si>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</si>
  <si>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</si>
  <si>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</si>
  <si>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Projekt: Det sunde liv i kørestol</t>
  </si>
  <si>
    <t>Projekter og trepartmidler</t>
  </si>
  <si>
    <t>Socialpsykiatrien: Overførsel nedsættes til 5% af nettodrift indenfor rammen</t>
  </si>
  <si>
    <t>Socialpyikiatrien Sltosgade: Overførsel nedsættes til 5% af nettodrift indenfor rammen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</si>
  <si>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</si>
  <si>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</si>
  <si>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</si>
  <si>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</si>
  <si>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</si>
  <si>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</si>
  <si>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</si>
  <si>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</si>
  <si>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018.828</t>
  </si>
  <si>
    <t>018.851</t>
  </si>
  <si>
    <t>Servicearealtilskud, Skovhøj Oksbøl</t>
  </si>
  <si>
    <t>018.852</t>
  </si>
  <si>
    <t>Anlægspulje til plejeboliger (netto)</t>
  </si>
  <si>
    <t>530.821</t>
  </si>
  <si>
    <t>Etablering af sygeplejeklinikker</t>
  </si>
  <si>
    <t>532.834</t>
  </si>
  <si>
    <t>-</t>
  </si>
  <si>
    <t>Grønne områder/naturpladser</t>
  </si>
  <si>
    <t>Udenfor rammen - 100% overførsel</t>
  </si>
  <si>
    <t>Miljøbesk.- Outrup Motorcross</t>
  </si>
  <si>
    <t>020.835</t>
  </si>
  <si>
    <t>Gadelys - Styring af tændtiderne</t>
  </si>
  <si>
    <t>211.825</t>
  </si>
  <si>
    <t>Varde Bymidte - planlægning -</t>
  </si>
  <si>
    <t>Cykelsti Nymindegabvej</t>
  </si>
  <si>
    <t>Cykelsti Strandvejen</t>
  </si>
  <si>
    <t>Cykelsti Nordenskov - Øse</t>
  </si>
  <si>
    <t>Cykelsti langs Klintingvej, Stausø - forlængelse</t>
  </si>
  <si>
    <t>Cykelstien Strandvejen fra Klintingvej til N. Fiddevej</t>
  </si>
  <si>
    <t>Musik- og billedskolen</t>
  </si>
  <si>
    <t>363/364</t>
  </si>
  <si>
    <t>Driftsudgifter og anskaffelser udendørsanlæg</t>
  </si>
  <si>
    <t>035.007</t>
  </si>
  <si>
    <t>Lokaletilskud</t>
  </si>
  <si>
    <t>Energirigtig renovering - idrætsanlæg</t>
  </si>
  <si>
    <t>I.T.  Fagsystem</t>
  </si>
  <si>
    <t>Fagsystem</t>
  </si>
  <si>
    <t>Fælles bonus/præmiebeløb til ekstraordinære elever, 2011</t>
  </si>
  <si>
    <t>ESDH-system</t>
  </si>
  <si>
    <t>Pulje til løn i opsigelsesperiode, sparekatalog</t>
  </si>
  <si>
    <t>Diverse, forsikringer</t>
  </si>
  <si>
    <t>Projekt - perronen</t>
  </si>
  <si>
    <t>Rollemodelprojekt</t>
  </si>
  <si>
    <t>Forældrerolleprojekt</t>
  </si>
  <si>
    <t>Social- &amp; handicapservice</t>
  </si>
  <si>
    <t>Styrket efteruddannelse-ADL</t>
  </si>
  <si>
    <t>Investering i energibesparende foranstaltninger</t>
  </si>
  <si>
    <t>Vandhandlerplaner</t>
  </si>
  <si>
    <t>Miljøtilsyn, brugerbetaling</t>
  </si>
  <si>
    <t>Projekt Videotolkning</t>
  </si>
  <si>
    <t>Andre fritidsfaciliteter-tidl. Vandrehjem</t>
  </si>
  <si>
    <t>00.32.35</t>
  </si>
  <si>
    <t>Dagplejen</t>
  </si>
  <si>
    <t>Sct. Jacobi 10iCampus</t>
  </si>
  <si>
    <t>485…</t>
  </si>
  <si>
    <t>I alt indenfor rammen</t>
  </si>
  <si>
    <t>Nye metoder til forebygelse af traumatisering hos børn i familier præget af PTSD</t>
  </si>
  <si>
    <t>Vikardækning - Diplomuddannelse på børne-og ungeområdet i 2011-2014</t>
  </si>
  <si>
    <t>301818</t>
  </si>
  <si>
    <t>301819</t>
  </si>
  <si>
    <t>301822</t>
  </si>
  <si>
    <t>Space</t>
  </si>
  <si>
    <t>301849</t>
  </si>
  <si>
    <t>Tistrup Skole skur</t>
  </si>
  <si>
    <t>301852</t>
  </si>
  <si>
    <t>301867</t>
  </si>
  <si>
    <t>Lykkesgårdskolen renovering af specialafdeling</t>
  </si>
  <si>
    <t>485850</t>
  </si>
  <si>
    <t>Ombygning af Lerpøtvej 50</t>
  </si>
  <si>
    <t>510801</t>
  </si>
  <si>
    <t>513807</t>
  </si>
  <si>
    <t>513808</t>
  </si>
  <si>
    <t>513811</t>
  </si>
  <si>
    <t>Bhv. Lundparken</t>
  </si>
  <si>
    <t>513824</t>
  </si>
  <si>
    <t>Salg af Vangsgade 31, Ølgod</t>
  </si>
  <si>
    <t>I alt udenfor rammen</t>
  </si>
  <si>
    <t>Administrationsbygninger,  7-2, fælles</t>
  </si>
  <si>
    <t>Administrationsbygninger,  7-2, BCV</t>
  </si>
  <si>
    <t>Administrationsbygninger,  7-2, Bytoften</t>
  </si>
  <si>
    <t>005.823</t>
  </si>
  <si>
    <t>Samling af brand og redningsberedskab</t>
  </si>
  <si>
    <t>013.822</t>
  </si>
  <si>
    <t>Investeringer vedr. energibesparende foranstaltninger</t>
  </si>
  <si>
    <t>Salg af Kirkegade, Oksbøl</t>
  </si>
  <si>
    <t>Salg af Skolegade 2 og 4 i Ølgod</t>
  </si>
  <si>
    <t>Budgetoverførsler fra 2012 til 2013</t>
  </si>
  <si>
    <t>Budget-
overførsel fra 2012 til 2013</t>
  </si>
  <si>
    <t>Korr. budget 2012</t>
  </si>
  <si>
    <t>Regnskab 2012</t>
  </si>
  <si>
    <t>Budgetoverførsel fra 2012 til 2013</t>
  </si>
  <si>
    <t>8802 / 2013</t>
  </si>
  <si>
    <t>13713 / 2013</t>
  </si>
  <si>
    <t>13729 / 2013</t>
  </si>
  <si>
    <t>Skovene</t>
  </si>
  <si>
    <t>Kystsikring</t>
  </si>
  <si>
    <t>19279-13</t>
  </si>
  <si>
    <t>19298-13</t>
  </si>
  <si>
    <t>19308-13</t>
  </si>
  <si>
    <t>Social og handicapservice: Udligning af negativ overførsel som følge af manglende budget tidligere år</t>
  </si>
  <si>
    <t>19318-13</t>
  </si>
  <si>
    <t>19324-13</t>
  </si>
  <si>
    <t>19328-13</t>
  </si>
  <si>
    <t>Frit Valg Midt/Vest Overførsel nedsættes til 5% af afregningsbeløb 2012</t>
  </si>
  <si>
    <t>19339-13</t>
  </si>
  <si>
    <t>Centerområde Syd/øst</t>
  </si>
  <si>
    <t>19348-13</t>
  </si>
  <si>
    <t>Overflyttet til Genhusning Ansager område center</t>
  </si>
  <si>
    <t>Centerområde Syd/øst: Overførsel nedsættes til 5% af afregningsbeløbet</t>
  </si>
  <si>
    <t>Centerområde Nord/Vest</t>
  </si>
  <si>
    <t>19358-13</t>
  </si>
  <si>
    <t>11640-13</t>
  </si>
  <si>
    <t>16344-13</t>
  </si>
  <si>
    <t>19360-13</t>
  </si>
  <si>
    <t>16346-13</t>
  </si>
  <si>
    <t>16347-13</t>
  </si>
  <si>
    <t>18368-13</t>
  </si>
  <si>
    <t>19367-13</t>
  </si>
  <si>
    <t>19369-13</t>
  </si>
  <si>
    <t>19372-13</t>
  </si>
  <si>
    <t>16348-13</t>
  </si>
  <si>
    <t>2 Udenfor Rammen tilretninger</t>
  </si>
  <si>
    <t>Frit Valg Nord Øst mobiltelefon</t>
  </si>
  <si>
    <t xml:space="preserve">Centerområde Syd/Øst overflytning Genhusning Ansager </t>
  </si>
  <si>
    <t>532.39</t>
  </si>
  <si>
    <t>Centerområde Syd/øst. Tilpasning af genhusningsbeløb overflytttet indenfor rammen</t>
  </si>
  <si>
    <t>Frit Valg NORD Øst</t>
  </si>
  <si>
    <t>Frit Valg Midt vest personalefrening</t>
  </si>
  <si>
    <t>19358-3</t>
  </si>
  <si>
    <t>Lunden Kompetencemidler</t>
  </si>
  <si>
    <t>Handicap og Beskæftigelse arv</t>
  </si>
  <si>
    <t>22282-13</t>
  </si>
  <si>
    <t>Socilapsykiatrien Søndergade buskonto</t>
  </si>
  <si>
    <t>Socialpsykiatrien slotsgade buskonto</t>
  </si>
  <si>
    <t>Hjemmesygeplejen projekter og kompetencemidler</t>
  </si>
  <si>
    <t>Afsluttet</t>
  </si>
  <si>
    <t>nej</t>
  </si>
  <si>
    <t>Servicearealer, Æblehaven Næsbjerg</t>
  </si>
  <si>
    <t>018815</t>
  </si>
  <si>
    <t>Serveceareal tilskud , Ansager</t>
  </si>
  <si>
    <t>018.822</t>
  </si>
  <si>
    <t>ja</t>
  </si>
  <si>
    <t>018.826</t>
  </si>
  <si>
    <t xml:space="preserve">Servicearealer, ældreb. For handicappede Oksbøl </t>
  </si>
  <si>
    <t>Servicearealtilskud for ældreb. For handicappede Oksbøl</t>
  </si>
  <si>
    <t>018.827</t>
  </si>
  <si>
    <t>Renovering af tag, Lyngparken 1, Varde</t>
  </si>
  <si>
    <t>Servicearealtilskud, Alternativ plejecenter, Varde</t>
  </si>
  <si>
    <t>Ombygning af køkken, Krogen 3</t>
  </si>
  <si>
    <t>523823</t>
  </si>
  <si>
    <t xml:space="preserve">4 almene ældreboliger i Oksbøl til handicappede </t>
  </si>
  <si>
    <t>530.819</t>
  </si>
  <si>
    <t>Nedlæggelse af 10 almene ældreboliger i Tistrup</t>
  </si>
  <si>
    <t>530822</t>
  </si>
  <si>
    <t>Netto komm.tab v/nedlæggelse af 4 boliger i Outrup og salg af bygningen til andet formål</t>
  </si>
  <si>
    <t>530823</t>
  </si>
  <si>
    <t>Nedlæggelse af ældreboliger Vardevej 16 og 18, sig</t>
  </si>
  <si>
    <t>530824</t>
  </si>
  <si>
    <t>Udvidelse ogOmlægn. af madproduktion Carolineparken</t>
  </si>
  <si>
    <t>ABA-anlæg, trædemåtter, nødkaldsforb. Mm</t>
  </si>
  <si>
    <t>532835</t>
  </si>
  <si>
    <t>Nyt Køkken i daghjemmet på Vinkelvejcenter, Ølgod</t>
  </si>
  <si>
    <t>532836</t>
  </si>
  <si>
    <t>Pavillion til Vinkelvejcenter, Ølgod</t>
  </si>
  <si>
    <t>532837</t>
  </si>
  <si>
    <t>Pavillion til Skovhøj, Oksbøl</t>
  </si>
  <si>
    <t>532838</t>
  </si>
  <si>
    <t>Etablering af tyvetialarm/adgangskontrol Frisvadvej 1A</t>
  </si>
  <si>
    <t>532839</t>
  </si>
  <si>
    <t>Renovering af Skur, Helle Plejecenter</t>
  </si>
  <si>
    <t>532841</t>
  </si>
  <si>
    <t>Renovering af lokaler sygeplejegruppen, Tistruplund</t>
  </si>
  <si>
    <t>532842</t>
  </si>
  <si>
    <t>542815</t>
  </si>
  <si>
    <t>Renovering af køkken, Center Bøgely</t>
  </si>
  <si>
    <t>Lunden Living Lab</t>
  </si>
  <si>
    <t>550810</t>
  </si>
  <si>
    <t>Lunden Trådløst kaldeanlæg samt telefonanlæg</t>
  </si>
  <si>
    <t>550811</t>
  </si>
  <si>
    <t>Statstilskud ombygning af 3 boliger på Lunden</t>
  </si>
  <si>
    <t>Salg af grund til 4 alm. Ældreb, til handic. I Oksbøl</t>
  </si>
  <si>
    <t>550850</t>
  </si>
  <si>
    <t>552812</t>
  </si>
  <si>
    <t>Til- og ombygning af handicapboliger i Ølgod</t>
  </si>
  <si>
    <t>552814</t>
  </si>
  <si>
    <t>Ældreboliger Boptilbud ved Krogen</t>
  </si>
  <si>
    <t>530817</t>
  </si>
  <si>
    <t>Renovering af friluftscenen i Arnbjerg</t>
  </si>
  <si>
    <t>Støtte fra indsatspuljen 2011</t>
  </si>
  <si>
    <t>015.813</t>
  </si>
  <si>
    <t>015.815</t>
  </si>
  <si>
    <t>Opsætning af legepladsredskaber</t>
  </si>
  <si>
    <t>Midler til projekter inden for Grøn vækst</t>
  </si>
  <si>
    <t>Anlæg P-plads, Henne Strand</t>
  </si>
  <si>
    <t>Anlæg af P-plads, Ølgod</t>
  </si>
  <si>
    <t>Stianlæg langs Krogen. Stianlæg langs Kærvej fra Vesterport</t>
  </si>
  <si>
    <t>Forskellige projekter ifm. Skoleveje</t>
  </si>
  <si>
    <t>Varde Bymidte</t>
  </si>
  <si>
    <t>Vestre Landevej/Ndr. Boulevard</t>
  </si>
  <si>
    <t>Optimering af krydset Vestre Landevej/Ndr.Boulevard</t>
  </si>
  <si>
    <t>Sammenbinding af infrastruktur i Nr. Nebel</t>
  </si>
  <si>
    <t>Cykelsti Næsbjerg - Varde</t>
  </si>
  <si>
    <t xml:space="preserve">Sideudvidelse af Gl. Grindstedvej </t>
  </si>
  <si>
    <t>Parkering Campus</t>
  </si>
  <si>
    <t>Parkeringsareal Lerpøtvej, ny tandlægeklinik</t>
  </si>
  <si>
    <t>Ren. af Vestbanens krydsning af Nordre Boulevard</t>
  </si>
  <si>
    <t xml:space="preserve">Cykelsti langs Porsmosevej </t>
  </si>
  <si>
    <t>020.850</t>
  </si>
  <si>
    <t>050.810</t>
  </si>
  <si>
    <t>Bygningsfornyelse - generel 2010</t>
  </si>
  <si>
    <t>Bygningsfornyelse - generel 2009</t>
  </si>
  <si>
    <t>Bygningsfornyelse - generel 2007</t>
  </si>
  <si>
    <t>24976-13</t>
  </si>
  <si>
    <t>24904-13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</si>
  <si>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</si>
  <si>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</si>
  <si>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</si>
  <si>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</si>
  <si>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</si>
  <si>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</si>
  <si>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</si>
  <si>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Salg af Kirkegade 1, Oksbøl</t>
  </si>
  <si>
    <t>005.830</t>
  </si>
  <si>
    <t>Salg af areal ved Sønderskovvej 11, Nordenskov</t>
  </si>
  <si>
    <t>005.834</t>
  </si>
  <si>
    <t>Vestervold 11 A, Varde - udskiftning af tag</t>
  </si>
  <si>
    <t>Pulje til bygninger/ældrebol - som skal afvikles</t>
  </si>
  <si>
    <t>013.865</t>
  </si>
  <si>
    <t>Salg af Frisvadvej 1B, varde</t>
  </si>
  <si>
    <t>013.868</t>
  </si>
  <si>
    <t>Salg af Lindbjerg Skole, Lindbjerg</t>
  </si>
  <si>
    <t>013.871</t>
  </si>
  <si>
    <t>Salg af Skovlund Skole, Skovlund</t>
  </si>
  <si>
    <t>013.872</t>
  </si>
  <si>
    <t>Salg af tandklinikker i Agerbæk og Ølgod</t>
  </si>
  <si>
    <t>013.874</t>
  </si>
  <si>
    <t>Blåvandshuk Fyr - Renovering</t>
  </si>
  <si>
    <t>013.875</t>
  </si>
  <si>
    <t>Anlægspulje 2012 - udvendig vedligehold skoler fælles</t>
  </si>
  <si>
    <t>Børnehaven Regnbuen - udskiftning af tag og vinduer</t>
  </si>
  <si>
    <t>Standardisering af infrastruktur</t>
  </si>
  <si>
    <t>Ubesteme formål</t>
  </si>
  <si>
    <t>00.22.05</t>
  </si>
  <si>
    <t>Andre faste ejendomme</t>
  </si>
  <si>
    <t>23752/13</t>
  </si>
  <si>
    <t>06.48.62</t>
  </si>
  <si>
    <t>Direkionen</t>
  </si>
  <si>
    <t>Valg</t>
  </si>
  <si>
    <t>06.42.43</t>
  </si>
  <si>
    <t xml:space="preserve"> </t>
  </si>
  <si>
    <t>Fælles bonus/præmiebeløb til ekstraordinære elever, 2012</t>
  </si>
  <si>
    <t>Staben Sundhed og Omsorg</t>
  </si>
  <si>
    <t>Staben Plan, Kultur &amp; Teknik</t>
  </si>
  <si>
    <t xml:space="preserve">  </t>
  </si>
  <si>
    <t>Projekt - OPI</t>
  </si>
  <si>
    <t>Udbud af økonomisystemet</t>
  </si>
  <si>
    <t>Pulje til selvrisiko-auto</t>
  </si>
  <si>
    <t>Pulje til selvrisiko-bygninger</t>
  </si>
  <si>
    <t>Pulje til dækning af patientskader</t>
  </si>
  <si>
    <t>Cenral pulje til afskedigede/fratrådte personale ifm sparekatalog</t>
  </si>
  <si>
    <t>3-partsmidler, nye</t>
  </si>
  <si>
    <t>Seniorordning, ned i tid-opretholde pension</t>
  </si>
  <si>
    <t>Pulje til fastholdelse, trivsel og forebyggelse</t>
  </si>
  <si>
    <t>Lægefaglig udvalg</t>
  </si>
  <si>
    <t>Forbrugsregistrering</t>
  </si>
  <si>
    <t>Projekt-særligt intensivt jobformidlingsforløb</t>
  </si>
  <si>
    <t>Central pulje - udv/indv vedligehold</t>
  </si>
  <si>
    <t>350.001</t>
  </si>
  <si>
    <t>23808-13</t>
  </si>
  <si>
    <t>23809-13</t>
  </si>
  <si>
    <t>Diverse aktiviteter</t>
  </si>
  <si>
    <t>*031.065</t>
  </si>
  <si>
    <t>Overføres til Stålværks- og Trådspinderiprojektet</t>
  </si>
  <si>
    <t>En del bevillinger er allerede givet men ikke udbetalt</t>
  </si>
  <si>
    <t>Overføres til vedligehold jævnfør politisk beslutning</t>
  </si>
  <si>
    <t>Scoremad - udviklingstiltag</t>
  </si>
  <si>
    <t>318.087</t>
  </si>
  <si>
    <t>Projektet kører også i 2013</t>
  </si>
  <si>
    <t>Bevilling er givet - ej udbetalt</t>
  </si>
  <si>
    <t>Aftaler og betalinger følger skoleåret - derfor bud</t>
  </si>
  <si>
    <t>Tilskud til kunstforeninger</t>
  </si>
  <si>
    <t>Opspares til kunstkøb</t>
  </si>
  <si>
    <t>Fest- og kulturuge</t>
  </si>
  <si>
    <t>KulturUngePulje</t>
  </si>
  <si>
    <t>364.036</t>
  </si>
  <si>
    <t>Til nye tiltag om synlighed</t>
  </si>
  <si>
    <t>371.001</t>
  </si>
  <si>
    <t>En del bevillinger er givet - rest til foreningers udviklingstiltag i 2013</t>
  </si>
  <si>
    <t>Overføres jævnfør tilskudsreglerne i kommunen</t>
  </si>
  <si>
    <t>der ansøges om</t>
  </si>
  <si>
    <t>Overføres til frivilligt socialt arbejde i 2013</t>
  </si>
  <si>
    <t>subtotal Kultur og Fritid</t>
  </si>
  <si>
    <t>Musik- og Billedskolen - Vestervold 11</t>
  </si>
  <si>
    <t>013.061</t>
  </si>
  <si>
    <t>se bilag</t>
  </si>
  <si>
    <t>Musik- og Billedskolen - statstilskud</t>
  </si>
  <si>
    <t>363.001</t>
  </si>
  <si>
    <t xml:space="preserve">Breddeidræt </t>
  </si>
  <si>
    <t>030.001</t>
  </si>
  <si>
    <t>Overføres til planlagte breddeidrætsaktiviteter og supplerende initiativer afledt af breddeidrætsprojekter</t>
  </si>
  <si>
    <t>lokaletilskud og breddeidræt</t>
  </si>
  <si>
    <t>Bro fra Arnbjerg til Varde Sommerland</t>
  </si>
  <si>
    <t>020.830</t>
  </si>
  <si>
    <t>Kunststofbane i Varde</t>
  </si>
  <si>
    <t>031.820</t>
  </si>
  <si>
    <t>Renovering af toiletbygning i tidligere Varde Sommerland</t>
  </si>
  <si>
    <t>035.875</t>
  </si>
  <si>
    <t>Indkøb af musik- og lydanlæg</t>
  </si>
  <si>
    <t>Flytning af Rød Pavillion til Stålværks- og Trådspinderigrunden</t>
  </si>
  <si>
    <t>Projekt Stålværks- og Trådspinderigrunden</t>
  </si>
  <si>
    <t>Beskæftigelsestilskud 2011 - efterregulering</t>
  </si>
  <si>
    <t>Beskæftigelsestilskud 2012 - efterregulering</t>
  </si>
  <si>
    <t>Nedskrivning til 5%</t>
  </si>
  <si>
    <t>Budgetoverførsel fra 2012 til 2013 Drift</t>
  </si>
  <si>
    <t>Løbe nr:</t>
  </si>
  <si>
    <t>941102 / 12</t>
  </si>
  <si>
    <t>Overføres ikke til 2013</t>
  </si>
  <si>
    <t>910102 / 12</t>
  </si>
  <si>
    <t>Varde Vest</t>
  </si>
  <si>
    <t>941109 / 12</t>
  </si>
  <si>
    <t>Firkløveret</t>
  </si>
  <si>
    <t>941110 / 12</t>
  </si>
  <si>
    <t>Børneuniverset</t>
  </si>
  <si>
    <t>39270 / 13</t>
  </si>
  <si>
    <t>Blåbjergegnens dagtilbud</t>
  </si>
  <si>
    <t>941112 / 12</t>
  </si>
  <si>
    <t>Daginst. Ved Vesterhavet</t>
  </si>
  <si>
    <t>941113 / 12</t>
  </si>
  <si>
    <t>Daginst. Skovbrynet</t>
  </si>
  <si>
    <t>941101 / 12</t>
  </si>
  <si>
    <t>Institution ØST</t>
  </si>
  <si>
    <t>941114 / 12</t>
  </si>
  <si>
    <t>Institution Nord-ØST</t>
  </si>
  <si>
    <t>941115 / 12</t>
  </si>
  <si>
    <t>941103 / 12</t>
  </si>
  <si>
    <t>941104 / 12</t>
  </si>
  <si>
    <t>941106 / 12</t>
  </si>
  <si>
    <t>941107 / 12</t>
  </si>
  <si>
    <t>941108 / 12</t>
  </si>
  <si>
    <t>Go´mad til børn</t>
  </si>
  <si>
    <t>34181 / 13</t>
  </si>
  <si>
    <t>941079 / 12</t>
  </si>
  <si>
    <t>941080 / 12</t>
  </si>
  <si>
    <t>941081 / 12</t>
  </si>
  <si>
    <t>941082 / 12</t>
  </si>
  <si>
    <t>940183 / 12</t>
  </si>
  <si>
    <t>Samuelsgårdens SFO 1</t>
  </si>
  <si>
    <t>Samuelsgårdens SFO 2 og 3</t>
  </si>
  <si>
    <t>940184 / 12</t>
  </si>
  <si>
    <t>940185 / 12</t>
  </si>
  <si>
    <t>940186 / 12</t>
  </si>
  <si>
    <t>940187 / 12</t>
  </si>
  <si>
    <t>940188 / 12</t>
  </si>
  <si>
    <t>940189 / 12</t>
  </si>
  <si>
    <t>940190 / 12</t>
  </si>
  <si>
    <t>940191 / 12</t>
  </si>
  <si>
    <t>940192 / 12</t>
  </si>
  <si>
    <t>940193 / 12</t>
  </si>
  <si>
    <t>940194 / 12</t>
  </si>
  <si>
    <t>940195 / 12</t>
  </si>
  <si>
    <t>941096 / 12</t>
  </si>
  <si>
    <t>Ølgod Skole</t>
  </si>
  <si>
    <t>941097 / 12</t>
  </si>
  <si>
    <t>Ølgod Skole SFO</t>
  </si>
  <si>
    <t>39674 / 13</t>
  </si>
  <si>
    <t>940199 / 12</t>
  </si>
  <si>
    <t>941116 / 12</t>
  </si>
  <si>
    <t>Natur, Kultur, Sundhedsindsats målrettet børn og unge</t>
  </si>
  <si>
    <t>Comenius Region Partnerskaber</t>
  </si>
  <si>
    <t>KOMPAS - videreførsel af projektet</t>
  </si>
  <si>
    <t>510.001 og 513.001</t>
  </si>
  <si>
    <t>941100 / 12</t>
  </si>
  <si>
    <t>Uddannelse af praktikvejledere på pædagoguddannelsen</t>
  </si>
  <si>
    <t>19173 / 13</t>
  </si>
  <si>
    <t>941117 / 12</t>
  </si>
  <si>
    <t>29138 / 13</t>
  </si>
  <si>
    <t>19372 / 13</t>
  </si>
  <si>
    <t>941119 / 12</t>
  </si>
  <si>
    <t>Tippen - Entreén</t>
  </si>
  <si>
    <t>910119 / 12</t>
  </si>
  <si>
    <t>Varde STU-Center</t>
  </si>
  <si>
    <t>Virksomheden skoler:   Ungdommen Uddannelsesvejledning</t>
  </si>
  <si>
    <t>Pau-uddannelsen</t>
  </si>
  <si>
    <t>941099 / 12</t>
  </si>
  <si>
    <t>Budgetoverførsel fra 2012 til 2013 - anlæg</t>
  </si>
  <si>
    <t>Sct. Jacobi Skole, projekt cykelpulje</t>
  </si>
  <si>
    <t>IT forsøgsprojekt på 3 overbygningsskoler</t>
  </si>
  <si>
    <t>301870</t>
  </si>
  <si>
    <t>Horne skole - forbedring af medarb.faciliteter</t>
  </si>
  <si>
    <t>301871-04</t>
  </si>
  <si>
    <t>Sct. Jacobi skole - etablering af ungdomsmiljø</t>
  </si>
  <si>
    <t>301871-07</t>
  </si>
  <si>
    <t>Tistrup skole - forbedring af medarb.faciliteter</t>
  </si>
  <si>
    <t>301871-09</t>
  </si>
  <si>
    <t xml:space="preserve">Specialundervisningsområdet </t>
  </si>
  <si>
    <t>301871-17</t>
  </si>
  <si>
    <t>Lykkesgårdskolen - udgifter i fbm evt skimmelsvamp</t>
  </si>
  <si>
    <t>301876</t>
  </si>
  <si>
    <t>SFO 2 og SFO 3 i Varde By mm.</t>
  </si>
  <si>
    <t>305806</t>
  </si>
  <si>
    <t>Sct Jacobi SFO, renovering af legeplads</t>
  </si>
  <si>
    <t>305807-08</t>
  </si>
  <si>
    <t>Sct Jacobi SFO, indretning af ny SFO 2 og 3</t>
  </si>
  <si>
    <t>305807-09</t>
  </si>
  <si>
    <t>Indkøb af inventar Varde STU-center</t>
  </si>
  <si>
    <t>346802</t>
  </si>
  <si>
    <t>Bhv. Skovbrynet, etableringsudgifter ny børnehave</t>
  </si>
  <si>
    <t>513852</t>
  </si>
  <si>
    <t>Oksbøl Børnehave, etablering af legeplads</t>
  </si>
  <si>
    <t>513853-01</t>
  </si>
  <si>
    <t>Nord-Øst, energibesparende vandhaner</t>
  </si>
  <si>
    <t>513853-16</t>
  </si>
  <si>
    <t>Teglhuset, mødelokaler/kontor/overdækket terrasse</t>
  </si>
  <si>
    <t>513853-21</t>
  </si>
  <si>
    <t>Naturligvis, overdækket terrasse</t>
  </si>
  <si>
    <t>513853-25</t>
  </si>
  <si>
    <t>0-2 års pladser Agerbæk, legeplads og etb.udgifter</t>
  </si>
  <si>
    <t>514806</t>
  </si>
  <si>
    <t>Firkløveret, Solsikken, renv. af legeplads</t>
  </si>
  <si>
    <t>517008-01</t>
  </si>
  <si>
    <t>BUF - indretning af lokaler, Lysningen 13, Varde</t>
  </si>
  <si>
    <t>521080-01</t>
  </si>
  <si>
    <t>BUF - skriveborde, I-phones, PC-ere - flytning til Lysningen 13</t>
  </si>
  <si>
    <t>521080-02</t>
  </si>
  <si>
    <t>Igangværende anlægsprojekter</t>
  </si>
  <si>
    <t>Ungdommens ungdomsvejledning</t>
  </si>
  <si>
    <t>Lånoptagelse vedr. ældreboliger</t>
  </si>
  <si>
    <t>nej overføres ikke</t>
  </si>
  <si>
    <t>Servicearealertilskud, Krogen Varde</t>
  </si>
  <si>
    <t>nej overf'øres - 480000</t>
  </si>
  <si>
    <t>Saldo afsluttede regnskaber</t>
  </si>
  <si>
    <t>Der ikke overføres.</t>
  </si>
  <si>
    <t>I alt til overførsel</t>
  </si>
  <si>
    <t>Frit Valg Fælles overførsel nedsætte til 5% af nettobudgettet indenfor rammen</t>
  </si>
  <si>
    <t>ok</t>
  </si>
  <si>
    <t>00.95</t>
  </si>
  <si>
    <t>06.43</t>
  </si>
  <si>
    <t>06.50</t>
  </si>
  <si>
    <t>06.51</t>
  </si>
  <si>
    <t>06.53</t>
  </si>
  <si>
    <t>06.62</t>
  </si>
  <si>
    <t>06.70</t>
  </si>
  <si>
    <t>00.05</t>
  </si>
  <si>
    <t>00.10</t>
  </si>
  <si>
    <t>00.11</t>
  </si>
  <si>
    <t>00.13</t>
  </si>
  <si>
    <t>00.35</t>
  </si>
  <si>
    <t>02.30</t>
  </si>
  <si>
    <t>2012-13</t>
  </si>
  <si>
    <t>Bundne</t>
  </si>
  <si>
    <t>06.74</t>
  </si>
  <si>
    <t>06.42</t>
  </si>
  <si>
    <t>Indenfor ramme</t>
  </si>
  <si>
    <t>Udenfor ramme</t>
  </si>
  <si>
    <t>Lederløn</t>
  </si>
  <si>
    <t>Udenfor ramme - 100% ovf</t>
  </si>
  <si>
    <t>2012-2013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</si>
</sst>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  <numFmt numFmtId="183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0" borderId="1" applyNumberFormat="0" applyFont="0" applyAlignment="0" applyProtection="0"/>
    <xf numFmtId="0" fontId="37" fillId="21" borderId="2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3" applyNumberFormat="0" applyAlignment="0" applyProtection="0"/>
    <xf numFmtId="0" fontId="5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82" fontId="0" fillId="0" borderId="0" xfId="0" applyNumberFormat="1" applyAlignment="1" quotePrefix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0" xfId="0" applyFill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2" fillId="33" borderId="0" xfId="0" applyFont="1" applyFill="1" applyAlignment="1" quotePrefix="1">
      <alignment wrapText="1"/>
    </xf>
    <xf numFmtId="181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 quotePrefix="1">
      <alignment horizontal="right" vertical="top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0" fillId="34" borderId="13" xfId="0" applyFill="1" applyBorder="1" applyAlignment="1">
      <alignment horizontal="centerContinuous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  <xf numFmtId="2" fontId="2" fillId="34" borderId="0" xfId="0" applyNumberFormat="1" applyFont="1" applyFill="1" applyAlignment="1">
      <alignment wrapText="1"/>
    </xf>
    <xf numFmtId="0" fontId="2" fillId="34" borderId="0" xfId="0" applyFont="1" applyFill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Continuous"/>
    </xf>
    <xf numFmtId="49" fontId="2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horizontal="left" wrapText="1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centerContinuous"/>
    </xf>
    <xf numFmtId="3" fontId="2" fillId="34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/>
    </xf>
    <xf numFmtId="3" fontId="0" fillId="0" borderId="25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34" fillId="0" borderId="0" xfId="55">
      <alignment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Alignment="1">
      <alignment wrapText="1"/>
      <protection/>
    </xf>
    <xf numFmtId="3" fontId="0" fillId="0" borderId="0" xfId="53" applyNumberFormat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Alignment="1">
      <alignment horizontal="center"/>
      <protection/>
    </xf>
    <xf numFmtId="3" fontId="2" fillId="0" borderId="0" xfId="53" applyNumberFormat="1" applyFont="1">
      <alignment/>
      <protection/>
    </xf>
    <xf numFmtId="3" fontId="2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49" fontId="0" fillId="0" borderId="0" xfId="53" applyNumberFormat="1" applyAlignment="1">
      <alignment horizontal="center"/>
      <protection/>
    </xf>
    <xf numFmtId="3" fontId="0" fillId="0" borderId="0" xfId="0" applyNumberFormat="1" applyFont="1" applyAlignment="1" quotePrefix="1">
      <alignment horizontal="right"/>
    </xf>
    <xf numFmtId="0" fontId="0" fillId="0" borderId="0" xfId="0" applyAlignment="1" quotePrefix="1">
      <alignment/>
    </xf>
    <xf numFmtId="3" fontId="1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top"/>
    </xf>
    <xf numFmtId="0" fontId="0" fillId="0" borderId="0" xfId="0" applyAlignment="1" quotePrefix="1">
      <alignment horizontal="right" vertical="top"/>
    </xf>
    <xf numFmtId="3" fontId="0" fillId="0" borderId="0" xfId="53" applyNumberFormat="1" applyAlignment="1" quotePrefix="1">
      <alignment horizontal="right"/>
      <protection/>
    </xf>
    <xf numFmtId="3" fontId="0" fillId="0" borderId="0" xfId="53" applyNumberFormat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26" xfId="0" applyNumberFormat="1" applyBorder="1" applyAlignment="1">
      <alignment horizontal="center"/>
    </xf>
    <xf numFmtId="0" fontId="10" fillId="0" borderId="0" xfId="0" applyFont="1" applyAlignment="1">
      <alignment/>
    </xf>
    <xf numFmtId="0" fontId="0" fillId="0" borderId="27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Fon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3" fontId="0" fillId="0" borderId="26" xfId="0" applyNumberFormat="1" applyBorder="1" applyAlignment="1">
      <alignment horizontal="left" wrapText="1"/>
    </xf>
    <xf numFmtId="3" fontId="1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0" fontId="0" fillId="0" borderId="31" xfId="0" applyBorder="1" applyAlignment="1">
      <alignment vertical="top"/>
    </xf>
    <xf numFmtId="3" fontId="0" fillId="0" borderId="32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" fontId="0" fillId="0" borderId="34" xfId="0" applyNumberForma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54" applyFont="1" applyBorder="1">
      <alignment/>
      <protection/>
    </xf>
    <xf numFmtId="0" fontId="0" fillId="0" borderId="38" xfId="54" applyFont="1" applyBorder="1" applyAlignment="1">
      <alignment wrapText="1"/>
      <protection/>
    </xf>
    <xf numFmtId="0" fontId="0" fillId="35" borderId="38" xfId="54" applyFont="1" applyFill="1" applyBorder="1">
      <alignment/>
      <protection/>
    </xf>
    <xf numFmtId="0" fontId="0" fillId="0" borderId="38" xfId="54" applyFont="1" applyBorder="1" applyAlignment="1">
      <alignment wrapText="1"/>
      <protection/>
    </xf>
    <xf numFmtId="0" fontId="0" fillId="0" borderId="38" xfId="54" applyFont="1" applyFill="1" applyBorder="1">
      <alignment/>
      <protection/>
    </xf>
    <xf numFmtId="3" fontId="0" fillId="0" borderId="38" xfId="54" applyNumberFormat="1" applyFont="1" applyBorder="1">
      <alignment/>
      <protection/>
    </xf>
    <xf numFmtId="3" fontId="0" fillId="35" borderId="38" xfId="54" applyNumberFormat="1" applyFont="1" applyFill="1" applyBorder="1">
      <alignment/>
      <protection/>
    </xf>
    <xf numFmtId="3" fontId="0" fillId="0" borderId="38" xfId="54" applyNumberFormat="1" applyFont="1" applyFill="1" applyBorder="1">
      <alignment/>
      <protection/>
    </xf>
    <xf numFmtId="0" fontId="2" fillId="0" borderId="0" xfId="0" applyFont="1" applyFill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8" xfId="54" applyNumberFormat="1" applyFont="1" applyBorder="1" applyAlignment="1" applyProtection="1">
      <alignment horizontal="center"/>
      <protection locked="0"/>
    </xf>
    <xf numFmtId="49" fontId="0" fillId="0" borderId="38" xfId="54" applyNumberFormat="1" applyFont="1" applyBorder="1" applyAlignment="1" applyProtection="1">
      <alignment horizontal="center"/>
      <protection locked="0"/>
    </xf>
    <xf numFmtId="0" fontId="0" fillId="35" borderId="38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3" fillId="0" borderId="0" xfId="55" applyFont="1">
      <alignment/>
      <protection/>
    </xf>
    <xf numFmtId="3" fontId="2" fillId="0" borderId="0" xfId="53" applyNumberFormat="1" applyFont="1" applyAlignment="1">
      <alignment horizontal="right"/>
      <protection/>
    </xf>
    <xf numFmtId="3" fontId="0" fillId="0" borderId="0" xfId="53" applyNumberFormat="1" applyFont="1" applyFill="1">
      <alignment/>
      <protection/>
    </xf>
    <xf numFmtId="3" fontId="33" fillId="0" borderId="0" xfId="55" applyNumberFormat="1" applyFont="1">
      <alignment/>
      <protection/>
    </xf>
    <xf numFmtId="0" fontId="0" fillId="0" borderId="25" xfId="0" applyBorder="1" applyAlignment="1">
      <alignment/>
    </xf>
    <xf numFmtId="0" fontId="2" fillId="0" borderId="25" xfId="53" applyFont="1" applyBorder="1">
      <alignment/>
      <protection/>
    </xf>
    <xf numFmtId="3" fontId="2" fillId="0" borderId="25" xfId="53" applyNumberFormat="1" applyFont="1" applyBorder="1">
      <alignment/>
      <protection/>
    </xf>
    <xf numFmtId="3" fontId="51" fillId="0" borderId="0" xfId="53" applyNumberFormat="1" applyFont="1">
      <alignment/>
      <protection/>
    </xf>
    <xf numFmtId="3" fontId="0" fillId="0" borderId="26" xfId="0" applyNumberFormat="1" applyBorder="1" applyAlignment="1">
      <alignment horizontal="center"/>
    </xf>
    <xf numFmtId="3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59150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5981700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37.28125" style="0" customWidth="1"/>
    <col min="4" max="4" width="11.8515625" style="0" customWidth="1"/>
    <col min="5" max="7" width="14.00390625" style="0" customWidth="1"/>
    <col min="8" max="8" width="13.140625" style="0" customWidth="1"/>
    <col min="9" max="9" width="4.140625" style="0" customWidth="1"/>
    <col min="10" max="10" width="16.28125" style="0" customWidth="1"/>
  </cols>
  <sheetData>
    <row r="1" spans="2:11" ht="26.25" thickBot="1">
      <c r="B1" s="61" t="s">
        <v>389</v>
      </c>
      <c r="C1" s="62"/>
      <c r="D1" s="62"/>
      <c r="E1" s="62"/>
      <c r="F1" s="62"/>
      <c r="G1" s="62"/>
      <c r="H1" s="63"/>
      <c r="I1" s="64"/>
      <c r="J1" s="65"/>
      <c r="K1" s="66"/>
    </row>
    <row r="2" s="7" customFormat="1" ht="20.25">
      <c r="B2" s="50" t="s">
        <v>15</v>
      </c>
    </row>
    <row r="3" spans="2:11" s="1" customFormat="1" ht="57" customHeight="1">
      <c r="B3" s="67" t="s">
        <v>31</v>
      </c>
      <c r="C3" s="68"/>
      <c r="D3" s="68"/>
      <c r="E3" s="69" t="s">
        <v>390</v>
      </c>
      <c r="F3" s="69" t="s">
        <v>282</v>
      </c>
      <c r="G3" s="69" t="s">
        <v>33</v>
      </c>
      <c r="H3" s="70"/>
      <c r="I3" s="70"/>
      <c r="J3" s="70"/>
      <c r="K3" s="68"/>
    </row>
    <row r="4" s="7" customFormat="1" ht="12.75">
      <c r="B4" s="6" t="s">
        <v>5</v>
      </c>
    </row>
    <row r="5" spans="2:8" s="7" customFormat="1" ht="12.75">
      <c r="B5" s="7" t="s">
        <v>0</v>
      </c>
      <c r="E5" s="8">
        <f>'Økonomi-drift'!G124</f>
        <v>31207446</v>
      </c>
      <c r="F5" s="8">
        <f>'Økonomi-drift'!H126</f>
        <v>11612033</v>
      </c>
      <c r="G5" s="8">
        <f aca="true" t="shared" si="0" ref="G5:G10">SUM(E5:F5)</f>
        <v>42819479</v>
      </c>
      <c r="H5" s="8"/>
    </row>
    <row r="6" spans="2:8" s="7" customFormat="1" ht="12.75">
      <c r="B6" s="7" t="s">
        <v>30</v>
      </c>
      <c r="E6" s="8">
        <f>'Plan og Teknik-drift'!G57</f>
        <v>-3864567</v>
      </c>
      <c r="F6" s="8">
        <f>'Plan og Teknik-drift'!H59</f>
        <v>1052960</v>
      </c>
      <c r="G6" s="8">
        <f t="shared" si="0"/>
        <v>-2811607</v>
      </c>
      <c r="H6" s="8"/>
    </row>
    <row r="7" spans="2:8" s="7" customFormat="1" ht="12.75">
      <c r="B7" s="7" t="s">
        <v>2</v>
      </c>
      <c r="E7" s="8">
        <f>'Børn og Undervisning-drift'!G122</f>
        <v>26860997</v>
      </c>
      <c r="F7" s="8">
        <f>'Børn og Undervisning-drift'!H122</f>
        <v>16699446</v>
      </c>
      <c r="G7" s="8">
        <f t="shared" si="0"/>
        <v>43560443</v>
      </c>
      <c r="H7" s="8"/>
    </row>
    <row r="8" spans="2:8" s="7" customFormat="1" ht="12.75">
      <c r="B8" s="7" t="s">
        <v>1</v>
      </c>
      <c r="E8" s="8">
        <f>'Kultur og Fritid-drift'!G35</f>
        <v>3093232</v>
      </c>
      <c r="F8" s="8">
        <f>'Kultur og Fritid-drift'!H36</f>
        <v>628688</v>
      </c>
      <c r="G8" s="8">
        <f t="shared" si="0"/>
        <v>3721920</v>
      </c>
      <c r="H8" s="8"/>
    </row>
    <row r="9" spans="2:8" s="7" customFormat="1" ht="12.75">
      <c r="B9" s="7" t="s">
        <v>21</v>
      </c>
      <c r="E9" s="8">
        <f>'Social og Sundhed-drift'!G72</f>
        <v>20261831</v>
      </c>
      <c r="F9" s="8">
        <f>'Social og Sundhed-drift'!H74</f>
        <v>4530653</v>
      </c>
      <c r="G9" s="8">
        <f t="shared" si="0"/>
        <v>24792484</v>
      </c>
      <c r="H9" s="40"/>
    </row>
    <row r="10" spans="2:8" s="7" customFormat="1" ht="12.75">
      <c r="B10" s="7" t="s">
        <v>3</v>
      </c>
      <c r="E10" s="8">
        <f>'Arbejdsmarked og Integra.-drift'!G13</f>
        <v>939828</v>
      </c>
      <c r="F10" s="8">
        <f>'Arbejdsmarked og Integra.-drift'!H15</f>
        <v>0</v>
      </c>
      <c r="G10" s="8">
        <f t="shared" si="0"/>
        <v>939828</v>
      </c>
      <c r="H10" s="8"/>
    </row>
    <row r="11" spans="2:8" s="7" customFormat="1" ht="20.25">
      <c r="B11" s="51" t="s">
        <v>4</v>
      </c>
      <c r="C11" s="10"/>
      <c r="D11" s="10"/>
      <c r="E11" s="11">
        <f>SUM(E5:E10)</f>
        <v>78498767</v>
      </c>
      <c r="F11" s="11">
        <f>SUM(F5:F10)</f>
        <v>34523780</v>
      </c>
      <c r="G11" s="11">
        <f>SUM(G5:G10)</f>
        <v>113022547</v>
      </c>
      <c r="H11" s="8"/>
    </row>
    <row r="12" spans="5:7" s="7" customFormat="1" ht="12.75">
      <c r="E12" s="8"/>
      <c r="F12" s="8"/>
      <c r="G12" s="8"/>
    </row>
    <row r="13" spans="2:7" s="7" customFormat="1" ht="20.25">
      <c r="B13" s="50" t="s">
        <v>32</v>
      </c>
      <c r="E13" s="8"/>
      <c r="F13" s="8"/>
      <c r="G13" s="8"/>
    </row>
    <row r="14" spans="2:7" s="7" customFormat="1" ht="12.75">
      <c r="B14" s="6" t="s">
        <v>5</v>
      </c>
      <c r="E14" s="8"/>
      <c r="F14" s="8"/>
      <c r="G14" s="8"/>
    </row>
    <row r="15" spans="2:7" s="7" customFormat="1" ht="12.75">
      <c r="B15" s="7" t="s">
        <v>0</v>
      </c>
      <c r="E15" s="8">
        <f>'Økonomi-anlæg'!G35</f>
        <v>14914826</v>
      </c>
      <c r="F15" s="8"/>
      <c r="G15" s="8"/>
    </row>
    <row r="16" spans="2:7" s="7" customFormat="1" ht="12.75">
      <c r="B16" s="7" t="s">
        <v>30</v>
      </c>
      <c r="E16" s="8">
        <f>'Plan og Teknik-anlæg'!G50</f>
        <v>13828724</v>
      </c>
      <c r="F16" s="8"/>
      <c r="G16" s="8"/>
    </row>
    <row r="17" spans="2:7" s="7" customFormat="1" ht="12.75">
      <c r="B17" s="7" t="s">
        <v>2</v>
      </c>
      <c r="E17" s="8">
        <f>'Børn og Undervisning-anlæg'!G39</f>
        <v>1426237</v>
      </c>
      <c r="F17" s="8"/>
      <c r="G17" s="8"/>
    </row>
    <row r="18" spans="2:7" s="7" customFormat="1" ht="12.75">
      <c r="B18" s="7" t="s">
        <v>1</v>
      </c>
      <c r="E18" s="8">
        <f>'Kultur og Fritid-anlæg'!G18</f>
        <v>4117922</v>
      </c>
      <c r="F18" s="8"/>
      <c r="G18" s="8"/>
    </row>
    <row r="19" spans="2:7" s="7" customFormat="1" ht="12.75">
      <c r="B19" s="7" t="s">
        <v>21</v>
      </c>
      <c r="E19" s="8">
        <f>'Social og Sundhed-anlæg'!G56</f>
        <v>7835044</v>
      </c>
      <c r="F19" s="8"/>
      <c r="G19" s="8"/>
    </row>
    <row r="20" spans="2:7" s="7" customFormat="1" ht="12.75">
      <c r="B20" s="7" t="s">
        <v>3</v>
      </c>
      <c r="E20" s="8">
        <f>'Arbejdsmarked og Integra.-anlæg'!G11</f>
        <v>0</v>
      </c>
      <c r="F20" s="8"/>
      <c r="G20" s="8"/>
    </row>
    <row r="21" spans="2:7" s="7" customFormat="1" ht="12.75">
      <c r="B21" s="7" t="s">
        <v>214</v>
      </c>
      <c r="E21" s="8">
        <f>Byggemodning!G11</f>
        <v>3961253</v>
      </c>
      <c r="F21" s="8"/>
      <c r="G21" s="8"/>
    </row>
    <row r="22" spans="2:7" s="7" customFormat="1" ht="12.75">
      <c r="B22" s="21" t="s">
        <v>521</v>
      </c>
      <c r="E22" s="8">
        <f>SUM(Byggemodning!G15)</f>
        <v>-5703599</v>
      </c>
      <c r="F22" s="8"/>
      <c r="G22" s="8"/>
    </row>
    <row r="23" spans="2:7" s="7" customFormat="1" ht="12.75">
      <c r="B23" s="7" t="s">
        <v>280</v>
      </c>
      <c r="E23" s="8">
        <f>'Salg af grunde'!G12</f>
        <v>-3623964</v>
      </c>
      <c r="F23" s="8"/>
      <c r="G23" s="8"/>
    </row>
    <row r="24" spans="2:7" s="7" customFormat="1" ht="20.25">
      <c r="B24" s="51" t="s">
        <v>7</v>
      </c>
      <c r="C24" s="10"/>
      <c r="D24" s="10"/>
      <c r="E24" s="11">
        <f>SUM(E15:E23)</f>
        <v>36756443</v>
      </c>
      <c r="F24" s="13"/>
      <c r="G24" s="13"/>
    </row>
    <row r="25" spans="5:7" s="7" customFormat="1" ht="12.75">
      <c r="E25" s="8"/>
      <c r="F25" s="8"/>
      <c r="G25" s="8"/>
    </row>
    <row r="26" spans="2:7" s="7" customFormat="1" ht="12.75">
      <c r="B26" s="6" t="s">
        <v>6</v>
      </c>
      <c r="E26" s="8"/>
      <c r="F26" s="8"/>
      <c r="G26" s="8"/>
    </row>
    <row r="27" spans="2:7" s="7" customFormat="1" ht="12.75">
      <c r="B27" s="12" t="s">
        <v>236</v>
      </c>
      <c r="C27" s="12"/>
      <c r="D27" s="12"/>
      <c r="E27" s="45">
        <v>-25900000</v>
      </c>
      <c r="F27" s="13"/>
      <c r="G27" s="13"/>
    </row>
    <row r="28" spans="2:7" s="7" customFormat="1" ht="12.75">
      <c r="B28" s="242" t="s">
        <v>729</v>
      </c>
      <c r="C28" s="12"/>
      <c r="D28" s="12"/>
      <c r="E28" s="45">
        <v>-37200000</v>
      </c>
      <c r="F28" s="13"/>
      <c r="G28" s="13"/>
    </row>
    <row r="29" spans="2:7" s="7" customFormat="1" ht="12.75">
      <c r="B29" s="171" t="s">
        <v>613</v>
      </c>
      <c r="C29" s="12"/>
      <c r="D29" s="12"/>
      <c r="E29" s="45">
        <v>10212000</v>
      </c>
      <c r="F29" s="13"/>
      <c r="G29" s="13"/>
    </row>
    <row r="30" spans="2:7" s="7" customFormat="1" ht="12.75">
      <c r="B30" s="171" t="s">
        <v>614</v>
      </c>
      <c r="C30" s="12"/>
      <c r="D30" s="12"/>
      <c r="E30" s="45">
        <v>6432000</v>
      </c>
      <c r="F30" s="13"/>
      <c r="G30" s="13"/>
    </row>
    <row r="31" spans="2:7" s="7" customFormat="1" ht="12.75">
      <c r="B31" s="12"/>
      <c r="C31" s="12"/>
      <c r="D31" s="12"/>
      <c r="E31" s="13"/>
      <c r="F31" s="13"/>
      <c r="G31" s="13"/>
    </row>
    <row r="32" spans="2:7" s="7" customFormat="1" ht="12.75">
      <c r="B32" s="9" t="s">
        <v>19</v>
      </c>
      <c r="C32" s="10"/>
      <c r="D32" s="10"/>
      <c r="E32" s="11">
        <f>SUM(E27:E31)</f>
        <v>-46456000</v>
      </c>
      <c r="F32" s="13"/>
      <c r="G32" s="13"/>
    </row>
    <row r="33" spans="5:7" s="7" customFormat="1" ht="12.75">
      <c r="E33" s="8"/>
      <c r="F33" s="8"/>
      <c r="G33" s="8"/>
    </row>
    <row r="34" spans="2:7" s="7" customFormat="1" ht="12.75">
      <c r="B34" s="9" t="s">
        <v>8</v>
      </c>
      <c r="C34" s="10"/>
      <c r="D34" s="10"/>
      <c r="E34" s="11">
        <f>E11+E24+E32</f>
        <v>68799210</v>
      </c>
      <c r="F34" s="11">
        <f>F11</f>
        <v>34523780</v>
      </c>
      <c r="G34" s="11">
        <f>SUM(E34:F34)</f>
        <v>103322990</v>
      </c>
    </row>
    <row r="35" spans="5:7" ht="12.75">
      <c r="E35" s="4"/>
      <c r="F35" s="4"/>
      <c r="G35" s="4"/>
    </row>
    <row r="36" spans="5:7" ht="12.75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  <row r="39" spans="5:7" ht="12.75">
      <c r="E39" s="4"/>
      <c r="F39" s="4"/>
      <c r="G39" s="4"/>
    </row>
    <row r="40" spans="5:7" ht="12.75">
      <c r="E40" s="4"/>
      <c r="F40" s="4"/>
      <c r="G40" s="4"/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  <row r="51" spans="5:7" ht="12.75">
      <c r="E51" s="4"/>
      <c r="F51" s="4"/>
      <c r="G51" s="4"/>
    </row>
    <row r="52" spans="5:7" ht="12.75">
      <c r="E52" s="4"/>
      <c r="F52" s="4"/>
      <c r="G52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56.57421875" style="0" customWidth="1"/>
    <col min="4" max="4" width="14.8515625" style="0" customWidth="1"/>
    <col min="5" max="5" width="14.00390625" style="0" customWidth="1"/>
    <col min="6" max="6" width="15.28125" style="0" customWidth="1"/>
    <col min="7" max="7" width="15.57421875" style="0" customWidth="1"/>
    <col min="9" max="9" width="9.140625" style="5" customWidth="1"/>
  </cols>
  <sheetData>
    <row r="1" ht="13.5" thickBot="1">
      <c r="I1"/>
    </row>
    <row r="2" spans="2:11" ht="26.25" thickBot="1">
      <c r="B2" s="262" t="s">
        <v>687</v>
      </c>
      <c r="C2" s="264"/>
      <c r="D2" s="264"/>
      <c r="E2" s="264"/>
      <c r="F2" s="264"/>
      <c r="G2" s="265"/>
      <c r="H2" s="266"/>
      <c r="I2" s="266"/>
      <c r="J2" s="266"/>
      <c r="K2" s="266"/>
    </row>
    <row r="4" spans="2:9" ht="18">
      <c r="B4" s="49" t="s">
        <v>13</v>
      </c>
      <c r="C4" s="2"/>
      <c r="I4"/>
    </row>
    <row r="5" spans="2:9" ht="18">
      <c r="B5" s="49" t="s">
        <v>17</v>
      </c>
      <c r="I5"/>
    </row>
    <row r="6" spans="2:11" ht="38.25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236"/>
      <c r="I6" s="236"/>
      <c r="J6" s="83"/>
      <c r="K6" s="83"/>
    </row>
    <row r="7" spans="7:9" ht="25.5">
      <c r="G7" s="56" t="s">
        <v>23</v>
      </c>
      <c r="H7" s="14"/>
      <c r="I7"/>
    </row>
    <row r="8" spans="2:9" ht="12.75" customHeight="1">
      <c r="B8" s="227">
        <v>110</v>
      </c>
      <c r="C8" s="229" t="s">
        <v>254</v>
      </c>
      <c r="D8" s="239" t="s">
        <v>361</v>
      </c>
      <c r="E8" s="233">
        <v>686139</v>
      </c>
      <c r="F8" s="233">
        <v>601972</v>
      </c>
      <c r="G8" s="233">
        <v>84167</v>
      </c>
      <c r="H8" s="4"/>
      <c r="I8" s="25"/>
    </row>
    <row r="9" spans="2:11" ht="12.75" customHeight="1">
      <c r="B9" s="226">
        <v>110</v>
      </c>
      <c r="C9" s="229" t="s">
        <v>255</v>
      </c>
      <c r="D9" s="239" t="s">
        <v>362</v>
      </c>
      <c r="E9" s="233">
        <v>45131</v>
      </c>
      <c r="F9" s="233">
        <v>12771</v>
      </c>
      <c r="G9" s="233">
        <v>32360</v>
      </c>
      <c r="H9" s="16"/>
      <c r="I9" s="25"/>
      <c r="J9" s="1"/>
      <c r="K9" s="1"/>
    </row>
    <row r="10" spans="2:9" ht="12.75" customHeight="1">
      <c r="B10" s="237">
        <v>110</v>
      </c>
      <c r="C10" s="229" t="s">
        <v>364</v>
      </c>
      <c r="D10" s="239" t="s">
        <v>363</v>
      </c>
      <c r="E10" s="233">
        <v>-250252</v>
      </c>
      <c r="F10" s="233">
        <v>-396698</v>
      </c>
      <c r="G10" s="233">
        <v>146446</v>
      </c>
      <c r="H10" s="4"/>
      <c r="I10" s="25"/>
    </row>
    <row r="11" spans="2:9" ht="12.75" customHeight="1">
      <c r="B11" s="237">
        <v>321</v>
      </c>
      <c r="C11" s="229" t="s">
        <v>366</v>
      </c>
      <c r="D11" s="239" t="s">
        <v>365</v>
      </c>
      <c r="E11" s="233">
        <v>360000</v>
      </c>
      <c r="F11" s="233">
        <v>0</v>
      </c>
      <c r="G11" s="233">
        <v>360000</v>
      </c>
      <c r="I11" s="25"/>
    </row>
    <row r="12" spans="2:9" ht="12.75" customHeight="1">
      <c r="B12" s="237">
        <v>317</v>
      </c>
      <c r="C12" s="229" t="s">
        <v>688</v>
      </c>
      <c r="D12" s="239" t="s">
        <v>367</v>
      </c>
      <c r="E12" s="233">
        <v>-9569</v>
      </c>
      <c r="F12" s="233">
        <v>122419</v>
      </c>
      <c r="G12" s="233">
        <v>-131988</v>
      </c>
      <c r="I12" s="25"/>
    </row>
    <row r="13" spans="2:9" ht="12.75" customHeight="1">
      <c r="B13" s="237">
        <v>312</v>
      </c>
      <c r="C13" s="231" t="s">
        <v>369</v>
      </c>
      <c r="D13" s="240" t="s">
        <v>368</v>
      </c>
      <c r="E13" s="233">
        <v>1474737</v>
      </c>
      <c r="F13" s="233">
        <v>1257112</v>
      </c>
      <c r="G13" s="233">
        <v>217625</v>
      </c>
      <c r="I13" s="25"/>
    </row>
    <row r="14" spans="2:9" ht="12.75" customHeight="1">
      <c r="B14" s="237">
        <v>110</v>
      </c>
      <c r="C14" s="229" t="s">
        <v>689</v>
      </c>
      <c r="D14" s="239" t="s">
        <v>690</v>
      </c>
      <c r="E14" s="233">
        <v>400000</v>
      </c>
      <c r="F14" s="233">
        <v>599244</v>
      </c>
      <c r="G14" s="233">
        <v>-199244</v>
      </c>
      <c r="I14" s="25"/>
    </row>
    <row r="15" spans="2:9" ht="12.75" customHeight="1">
      <c r="B15" s="237">
        <v>315</v>
      </c>
      <c r="C15" s="229" t="s">
        <v>691</v>
      </c>
      <c r="D15" s="239" t="s">
        <v>692</v>
      </c>
      <c r="E15" s="233">
        <v>268092</v>
      </c>
      <c r="F15" s="233">
        <v>216488</v>
      </c>
      <c r="G15" s="233">
        <v>51604</v>
      </c>
      <c r="I15" s="25"/>
    </row>
    <row r="16" spans="2:9" ht="12.75" customHeight="1">
      <c r="B16" s="237">
        <v>317</v>
      </c>
      <c r="C16" s="229" t="s">
        <v>693</v>
      </c>
      <c r="D16" s="239" t="s">
        <v>694</v>
      </c>
      <c r="E16" s="233">
        <v>306000</v>
      </c>
      <c r="F16" s="233">
        <v>242241</v>
      </c>
      <c r="G16" s="235">
        <v>63759</v>
      </c>
      <c r="I16" s="25"/>
    </row>
    <row r="17" spans="2:9" ht="12.75" customHeight="1">
      <c r="B17" s="237">
        <v>321</v>
      </c>
      <c r="C17" s="229" t="s">
        <v>695</v>
      </c>
      <c r="D17" s="239" t="s">
        <v>696</v>
      </c>
      <c r="E17" s="233">
        <v>600000</v>
      </c>
      <c r="F17" s="233">
        <v>555050</v>
      </c>
      <c r="G17" s="233">
        <v>44950</v>
      </c>
      <c r="I17" s="25"/>
    </row>
    <row r="18" spans="2:9" ht="12.75" customHeight="1">
      <c r="B18" s="237">
        <v>110</v>
      </c>
      <c r="C18" s="229" t="s">
        <v>697</v>
      </c>
      <c r="D18" s="239" t="s">
        <v>698</v>
      </c>
      <c r="E18" s="233">
        <v>287354</v>
      </c>
      <c r="F18" s="233">
        <v>95144</v>
      </c>
      <c r="G18" s="233">
        <v>192211</v>
      </c>
      <c r="I18" s="25"/>
    </row>
    <row r="19" spans="2:9" ht="12.75" customHeight="1">
      <c r="B19" s="237">
        <v>312</v>
      </c>
      <c r="C19" s="229" t="s">
        <v>699</v>
      </c>
      <c r="D19" s="239" t="s">
        <v>700</v>
      </c>
      <c r="E19" s="233">
        <v>0</v>
      </c>
      <c r="F19" s="233">
        <v>868079</v>
      </c>
      <c r="G19" s="233">
        <v>-868079</v>
      </c>
      <c r="I19" s="25"/>
    </row>
    <row r="20" spans="2:9" ht="12.75" customHeight="1">
      <c r="B20" s="237">
        <v>317</v>
      </c>
      <c r="C20" s="229" t="s">
        <v>701</v>
      </c>
      <c r="D20" s="239" t="s">
        <v>702</v>
      </c>
      <c r="E20" s="233">
        <v>470000</v>
      </c>
      <c r="F20" s="233">
        <v>580826</v>
      </c>
      <c r="G20" s="233">
        <v>-110826</v>
      </c>
      <c r="I20" s="25"/>
    </row>
    <row r="21" spans="2:9" ht="12.75" customHeight="1">
      <c r="B21" s="237">
        <v>317</v>
      </c>
      <c r="C21" s="229" t="s">
        <v>703</v>
      </c>
      <c r="D21" s="239" t="s">
        <v>704</v>
      </c>
      <c r="E21" s="233">
        <v>54700</v>
      </c>
      <c r="F21" s="233">
        <v>0</v>
      </c>
      <c r="G21" s="233">
        <v>54700</v>
      </c>
      <c r="I21" s="25"/>
    </row>
    <row r="22" spans="2:9" ht="12.75" customHeight="1">
      <c r="B22" s="237">
        <v>317</v>
      </c>
      <c r="C22" s="229" t="s">
        <v>705</v>
      </c>
      <c r="D22" s="239" t="s">
        <v>706</v>
      </c>
      <c r="E22" s="233">
        <v>738500</v>
      </c>
      <c r="F22" s="233">
        <v>74882</v>
      </c>
      <c r="G22" s="233">
        <v>663618</v>
      </c>
      <c r="I22" s="25"/>
    </row>
    <row r="23" spans="2:9" ht="12.75" customHeight="1">
      <c r="B23" s="237">
        <v>329</v>
      </c>
      <c r="C23" s="229" t="s">
        <v>707</v>
      </c>
      <c r="D23" s="239" t="s">
        <v>708</v>
      </c>
      <c r="E23" s="233">
        <v>304000</v>
      </c>
      <c r="F23" s="233">
        <v>140451</v>
      </c>
      <c r="G23" s="233">
        <v>163549</v>
      </c>
      <c r="I23" s="25"/>
    </row>
    <row r="24" spans="2:9" ht="12.75" customHeight="1">
      <c r="B24" s="237">
        <v>608</v>
      </c>
      <c r="C24" s="229" t="s">
        <v>371</v>
      </c>
      <c r="D24" s="239" t="s">
        <v>370</v>
      </c>
      <c r="E24" s="233">
        <v>15591530</v>
      </c>
      <c r="F24" s="233">
        <v>15591529</v>
      </c>
      <c r="G24" s="233">
        <v>1</v>
      </c>
      <c r="I24" s="25"/>
    </row>
    <row r="25" spans="2:9" ht="12.75" customHeight="1">
      <c r="B25" s="237">
        <v>109</v>
      </c>
      <c r="C25" s="229" t="s">
        <v>256</v>
      </c>
      <c r="D25" s="239" t="s">
        <v>372</v>
      </c>
      <c r="E25" s="233">
        <v>981219</v>
      </c>
      <c r="F25" s="233">
        <v>682970</v>
      </c>
      <c r="G25" s="233">
        <v>298249</v>
      </c>
      <c r="I25" s="25"/>
    </row>
    <row r="26" spans="2:9" ht="12.75" customHeight="1">
      <c r="B26" s="237">
        <v>109</v>
      </c>
      <c r="C26" s="228" t="s">
        <v>257</v>
      </c>
      <c r="D26" s="239" t="s">
        <v>373</v>
      </c>
      <c r="E26" s="233">
        <v>6303292</v>
      </c>
      <c r="F26" s="233">
        <v>6347205</v>
      </c>
      <c r="G26" s="233">
        <v>-43913</v>
      </c>
      <c r="I26" s="25"/>
    </row>
    <row r="27" spans="2:9" ht="12.75" customHeight="1">
      <c r="B27" s="237">
        <v>109</v>
      </c>
      <c r="C27" s="229" t="s">
        <v>258</v>
      </c>
      <c r="D27" s="239" t="s">
        <v>374</v>
      </c>
      <c r="E27" s="233">
        <v>12052675</v>
      </c>
      <c r="F27" s="233">
        <v>12157056</v>
      </c>
      <c r="G27" s="233">
        <v>-104381</v>
      </c>
      <c r="I27" s="25"/>
    </row>
    <row r="28" spans="2:9" ht="12.75" customHeight="1">
      <c r="B28" s="237">
        <v>243</v>
      </c>
      <c r="C28" s="229" t="s">
        <v>376</v>
      </c>
      <c r="D28" s="239" t="s">
        <v>375</v>
      </c>
      <c r="E28" s="233">
        <v>34693</v>
      </c>
      <c r="F28" s="233">
        <v>0</v>
      </c>
      <c r="G28" s="233">
        <v>34693</v>
      </c>
      <c r="I28" s="25"/>
    </row>
    <row r="29" spans="2:9" ht="12.75" customHeight="1">
      <c r="B29" s="237">
        <v>109</v>
      </c>
      <c r="C29" s="229" t="s">
        <v>378</v>
      </c>
      <c r="D29" s="239" t="s">
        <v>377</v>
      </c>
      <c r="E29" s="233">
        <v>-25200</v>
      </c>
      <c r="F29" s="233">
        <v>0</v>
      </c>
      <c r="G29" s="233">
        <v>-25200</v>
      </c>
      <c r="I29" s="25"/>
    </row>
    <row r="30" spans="2:9" ht="12.75" customHeight="1">
      <c r="B30" s="237">
        <v>245</v>
      </c>
      <c r="C30" s="229" t="s">
        <v>709</v>
      </c>
      <c r="D30" s="239" t="s">
        <v>710</v>
      </c>
      <c r="E30" s="233">
        <v>831213</v>
      </c>
      <c r="F30" s="233">
        <v>692656</v>
      </c>
      <c r="G30" s="233">
        <v>138557</v>
      </c>
      <c r="I30" s="25"/>
    </row>
    <row r="31" spans="2:9" ht="12.75" customHeight="1">
      <c r="B31" s="237">
        <v>217</v>
      </c>
      <c r="C31" s="229" t="s">
        <v>711</v>
      </c>
      <c r="D31" s="239" t="s">
        <v>712</v>
      </c>
      <c r="E31" s="233">
        <v>231282</v>
      </c>
      <c r="F31" s="233">
        <v>213208</v>
      </c>
      <c r="G31" s="233">
        <v>18074</v>
      </c>
      <c r="I31" s="25"/>
    </row>
    <row r="32" spans="2:9" ht="13.5" customHeight="1">
      <c r="B32" s="237">
        <v>247</v>
      </c>
      <c r="C32" s="229" t="s">
        <v>713</v>
      </c>
      <c r="D32" s="239" t="s">
        <v>714</v>
      </c>
      <c r="E32" s="233">
        <v>35000</v>
      </c>
      <c r="F32" s="233">
        <v>0</v>
      </c>
      <c r="G32" s="233">
        <v>35000</v>
      </c>
      <c r="I32" s="25"/>
    </row>
    <row r="33" spans="2:9" ht="12.75" customHeight="1">
      <c r="B33" s="237">
        <v>247</v>
      </c>
      <c r="C33" s="229" t="s">
        <v>715</v>
      </c>
      <c r="D33" s="239" t="s">
        <v>716</v>
      </c>
      <c r="E33" s="233">
        <v>110000</v>
      </c>
      <c r="F33" s="233">
        <v>35000</v>
      </c>
      <c r="G33" s="233">
        <v>75000</v>
      </c>
      <c r="I33" s="25"/>
    </row>
    <row r="34" spans="2:9" ht="12.75" customHeight="1">
      <c r="B34" s="237">
        <v>247</v>
      </c>
      <c r="C34" s="229" t="s">
        <v>717</v>
      </c>
      <c r="D34" s="239" t="s">
        <v>718</v>
      </c>
      <c r="E34" s="233">
        <v>75000</v>
      </c>
      <c r="F34" s="233">
        <v>0</v>
      </c>
      <c r="G34" s="233">
        <v>75000</v>
      </c>
      <c r="I34"/>
    </row>
    <row r="35" spans="2:9" ht="12.75" customHeight="1">
      <c r="B35" s="237">
        <v>246</v>
      </c>
      <c r="C35" s="228" t="s">
        <v>719</v>
      </c>
      <c r="D35" s="239" t="s">
        <v>720</v>
      </c>
      <c r="E35" s="233">
        <v>148800</v>
      </c>
      <c r="F35" s="233">
        <v>135943</v>
      </c>
      <c r="G35" s="233">
        <v>12857</v>
      </c>
      <c r="I35"/>
    </row>
    <row r="36" spans="2:9" ht="12.75" customHeight="1">
      <c r="B36" s="237">
        <v>241</v>
      </c>
      <c r="C36" s="232" t="s">
        <v>721</v>
      </c>
      <c r="D36" s="239" t="s">
        <v>722</v>
      </c>
      <c r="E36" s="233">
        <v>68500</v>
      </c>
      <c r="F36" s="233">
        <v>50050</v>
      </c>
      <c r="G36" s="233">
        <v>18450</v>
      </c>
      <c r="I36"/>
    </row>
    <row r="37" spans="2:9" ht="12.75" customHeight="1">
      <c r="B37" s="237">
        <v>605</v>
      </c>
      <c r="C37" s="228" t="s">
        <v>723</v>
      </c>
      <c r="D37" s="239" t="s">
        <v>724</v>
      </c>
      <c r="E37" s="233">
        <v>822200</v>
      </c>
      <c r="F37" s="233">
        <v>746879</v>
      </c>
      <c r="G37" s="233">
        <v>75321</v>
      </c>
      <c r="I37"/>
    </row>
    <row r="38" spans="2:9" ht="12.75" customHeight="1">
      <c r="B38" s="237">
        <v>605</v>
      </c>
      <c r="C38" s="228" t="s">
        <v>725</v>
      </c>
      <c r="D38" s="239" t="s">
        <v>726</v>
      </c>
      <c r="E38" s="233">
        <v>355563</v>
      </c>
      <c r="F38" s="233">
        <v>301886</v>
      </c>
      <c r="G38" s="233">
        <v>53677</v>
      </c>
      <c r="I38"/>
    </row>
    <row r="39" spans="2:9" ht="20.25" customHeight="1">
      <c r="B39" s="238"/>
      <c r="C39" s="230" t="s">
        <v>727</v>
      </c>
      <c r="D39" s="241"/>
      <c r="E39" s="234">
        <v>43350599</v>
      </c>
      <c r="F39" s="234">
        <v>41924363</v>
      </c>
      <c r="G39" s="234">
        <v>1426237</v>
      </c>
      <c r="I39"/>
    </row>
  </sheetData>
  <sheetProtection/>
  <mergeCells count="2">
    <mergeCell ref="B2:G2"/>
    <mergeCell ref="H2:K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00390625" style="0" customWidth="1"/>
    <col min="8" max="8" width="3.421875" style="0" customWidth="1"/>
    <col min="9" max="9" width="4.0039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12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ht="12.75">
      <c r="J8"/>
    </row>
    <row r="9" spans="2:10" ht="12.75">
      <c r="B9" s="149" t="s">
        <v>25</v>
      </c>
      <c r="C9" s="149"/>
      <c r="D9" s="149"/>
      <c r="E9" s="152"/>
      <c r="F9" s="152"/>
      <c r="G9" s="152"/>
      <c r="H9" s="4"/>
      <c r="I9" s="4"/>
      <c r="J9"/>
    </row>
    <row r="10" spans="2:10" ht="12.75">
      <c r="B10" s="149" t="s">
        <v>604</v>
      </c>
      <c r="C10" s="149"/>
      <c r="D10" s="169" t="s">
        <v>605</v>
      </c>
      <c r="E10" s="152">
        <v>1500000</v>
      </c>
      <c r="F10" s="152">
        <v>0</v>
      </c>
      <c r="G10" s="152">
        <f>E10-F10</f>
        <v>1500000</v>
      </c>
      <c r="H10" s="4"/>
      <c r="I10" s="4"/>
      <c r="J10" s="15"/>
    </row>
    <row r="11" spans="2:10" ht="12.75">
      <c r="B11" s="149" t="s">
        <v>606</v>
      </c>
      <c r="C11" s="149"/>
      <c r="D11" s="169" t="s">
        <v>607</v>
      </c>
      <c r="E11" s="152">
        <v>1574167</v>
      </c>
      <c r="F11" s="152">
        <v>10118</v>
      </c>
      <c r="G11" s="152">
        <f aca="true" t="shared" si="0" ref="G11:G16">E11-F11</f>
        <v>1564049</v>
      </c>
      <c r="H11" s="4"/>
      <c r="I11" s="4"/>
      <c r="J11"/>
    </row>
    <row r="12" spans="2:9" s="1" customFormat="1" ht="12.75">
      <c r="B12" s="267" t="s">
        <v>608</v>
      </c>
      <c r="C12" s="267"/>
      <c r="D12" s="169" t="s">
        <v>609</v>
      </c>
      <c r="E12" s="152">
        <v>290000</v>
      </c>
      <c r="F12" s="152">
        <v>279416</v>
      </c>
      <c r="G12" s="152">
        <f t="shared" si="0"/>
        <v>10584</v>
      </c>
      <c r="H12" s="16"/>
      <c r="I12" s="16"/>
    </row>
    <row r="13" spans="2:7" ht="12.75">
      <c r="B13" s="149" t="s">
        <v>337</v>
      </c>
      <c r="C13" s="149"/>
      <c r="D13" s="170">
        <v>318833</v>
      </c>
      <c r="E13" s="152">
        <v>295734</v>
      </c>
      <c r="F13" s="152">
        <v>184311</v>
      </c>
      <c r="G13" s="152">
        <f t="shared" si="0"/>
        <v>111423</v>
      </c>
    </row>
    <row r="14" spans="2:7" ht="12.75">
      <c r="B14" s="149" t="s">
        <v>610</v>
      </c>
      <c r="C14" s="149"/>
      <c r="D14" s="170">
        <v>363010</v>
      </c>
      <c r="E14" s="152">
        <v>117176</v>
      </c>
      <c r="F14" s="152">
        <v>52774</v>
      </c>
      <c r="G14" s="152">
        <f t="shared" si="0"/>
        <v>64402</v>
      </c>
    </row>
    <row r="15" spans="2:7" ht="12.75">
      <c r="B15" s="267" t="s">
        <v>611</v>
      </c>
      <c r="C15" s="267"/>
      <c r="D15" s="170">
        <v>364855</v>
      </c>
      <c r="E15" s="152">
        <v>400000</v>
      </c>
      <c r="F15" s="152">
        <v>0</v>
      </c>
      <c r="G15" s="152">
        <f t="shared" si="0"/>
        <v>400000</v>
      </c>
    </row>
    <row r="16" spans="2:7" ht="12.75">
      <c r="B16" s="267" t="s">
        <v>612</v>
      </c>
      <c r="C16" s="267"/>
      <c r="D16" s="170">
        <v>364860</v>
      </c>
      <c r="E16" s="152">
        <v>469096</v>
      </c>
      <c r="F16" s="152">
        <v>1632</v>
      </c>
      <c r="G16" s="152">
        <f t="shared" si="0"/>
        <v>467464</v>
      </c>
    </row>
    <row r="17" spans="2:7" ht="12.75">
      <c r="B17" s="157"/>
      <c r="C17" s="149"/>
      <c r="D17" s="170"/>
      <c r="E17" s="152"/>
      <c r="F17" s="152"/>
      <c r="G17" s="152"/>
    </row>
    <row r="18" spans="2:7" ht="12.75">
      <c r="B18" s="150" t="s">
        <v>10</v>
      </c>
      <c r="C18" s="150"/>
      <c r="D18" s="150"/>
      <c r="E18" s="155"/>
      <c r="F18" s="155"/>
      <c r="G18" s="155">
        <f>SUM(G10:G16)</f>
        <v>4117922</v>
      </c>
    </row>
  </sheetData>
  <sheetProtection/>
  <mergeCells count="3">
    <mergeCell ref="B12:C12"/>
    <mergeCell ref="B15:C15"/>
    <mergeCell ref="B16:C16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C28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3.140625" style="0" customWidth="1"/>
    <col min="4" max="4" width="11.140625" style="46" customWidth="1"/>
    <col min="5" max="6" width="13.140625" style="0" customWidth="1"/>
    <col min="7" max="7" width="14.00390625" style="0" customWidth="1"/>
    <col min="8" max="8" width="6.28125" style="0" customWidth="1"/>
    <col min="9" max="9" width="13.28125" style="0" customWidth="1"/>
    <col min="10" max="10" width="13.57421875" style="5" customWidth="1"/>
    <col min="11" max="11" width="9.140625" style="0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78"/>
      <c r="E2" s="62"/>
      <c r="F2" s="62"/>
      <c r="G2" s="62"/>
      <c r="H2" s="62"/>
      <c r="I2" s="62"/>
      <c r="J2" s="63"/>
      <c r="K2" s="66"/>
    </row>
    <row r="4" spans="2:3" ht="18">
      <c r="B4" s="49" t="s">
        <v>29</v>
      </c>
      <c r="C4" s="49"/>
    </row>
    <row r="5" spans="2:3" ht="18">
      <c r="B5" s="49" t="s">
        <v>17</v>
      </c>
      <c r="C5" s="1"/>
    </row>
    <row r="6" spans="2:11" s="1" customFormat="1" ht="39" customHeight="1">
      <c r="B6" s="72" t="s">
        <v>26</v>
      </c>
      <c r="C6" s="72"/>
      <c r="D6" s="79" t="s">
        <v>27</v>
      </c>
      <c r="E6" s="74" t="s">
        <v>391</v>
      </c>
      <c r="F6" s="74" t="s">
        <v>392</v>
      </c>
      <c r="G6" s="69" t="s">
        <v>390</v>
      </c>
      <c r="H6" s="74" t="s">
        <v>438</v>
      </c>
      <c r="I6" s="74"/>
      <c r="J6" s="80" t="s">
        <v>18</v>
      </c>
      <c r="K6" s="68"/>
    </row>
    <row r="7" spans="7:9" ht="26.25" customHeight="1">
      <c r="G7" s="56" t="s">
        <v>23</v>
      </c>
      <c r="H7" s="14"/>
      <c r="I7" s="14"/>
    </row>
    <row r="9" spans="2:10" ht="12.75">
      <c r="B9" s="1"/>
      <c r="E9" s="4"/>
      <c r="F9" s="4"/>
      <c r="G9" s="4"/>
      <c r="H9" s="4"/>
      <c r="I9" s="4"/>
      <c r="J9" s="15"/>
    </row>
    <row r="10" spans="2:10" ht="12.75">
      <c r="B10" s="90"/>
      <c r="C10" s="87"/>
      <c r="D10" s="243"/>
      <c r="E10" s="120"/>
      <c r="F10" s="120"/>
      <c r="G10" s="120"/>
      <c r="H10" s="120"/>
      <c r="I10" s="120"/>
      <c r="J10" s="134"/>
    </row>
    <row r="11" spans="2:10" ht="12.75">
      <c r="B11" s="87" t="s">
        <v>266</v>
      </c>
      <c r="C11" s="87"/>
      <c r="D11" s="243" t="s">
        <v>267</v>
      </c>
      <c r="E11" s="120">
        <v>821880</v>
      </c>
      <c r="F11" s="120">
        <v>220257</v>
      </c>
      <c r="G11" s="120">
        <v>601623</v>
      </c>
      <c r="H11" s="120" t="s">
        <v>439</v>
      </c>
      <c r="I11" s="120"/>
      <c r="J11" s="244">
        <v>680617</v>
      </c>
    </row>
    <row r="12" spans="2:10" ht="12.75">
      <c r="B12" s="87" t="s">
        <v>303</v>
      </c>
      <c r="C12" s="87"/>
      <c r="D12" s="243" t="s">
        <v>304</v>
      </c>
      <c r="E12" s="120">
        <v>-1800000</v>
      </c>
      <c r="F12" s="120">
        <v>0</v>
      </c>
      <c r="G12" s="120">
        <v>-1800000</v>
      </c>
      <c r="H12" s="120" t="s">
        <v>439</v>
      </c>
      <c r="I12" s="120"/>
      <c r="J12" s="244">
        <v>680617</v>
      </c>
    </row>
    <row r="13" spans="2:10" ht="12.75">
      <c r="B13" s="87" t="s">
        <v>440</v>
      </c>
      <c r="C13" s="87"/>
      <c r="D13" s="243" t="s">
        <v>441</v>
      </c>
      <c r="E13" s="120">
        <v>0</v>
      </c>
      <c r="F13" s="120">
        <v>-16000</v>
      </c>
      <c r="G13" s="120">
        <v>16000</v>
      </c>
      <c r="H13" s="120" t="s">
        <v>730</v>
      </c>
      <c r="I13" s="120"/>
      <c r="J13" s="244"/>
    </row>
    <row r="14" spans="2:10" ht="12.75">
      <c r="B14" s="87" t="s">
        <v>731</v>
      </c>
      <c r="C14" s="87"/>
      <c r="D14" s="243" t="s">
        <v>268</v>
      </c>
      <c r="E14" s="120">
        <v>-480000</v>
      </c>
      <c r="F14" s="120">
        <v>29812</v>
      </c>
      <c r="G14" s="120">
        <v>-480000</v>
      </c>
      <c r="H14" s="120" t="s">
        <v>732</v>
      </c>
      <c r="I14" s="120"/>
      <c r="J14" s="244">
        <v>609578</v>
      </c>
    </row>
    <row r="15" spans="2:10" ht="12.75">
      <c r="B15" s="87" t="s">
        <v>305</v>
      </c>
      <c r="C15" s="87"/>
      <c r="D15" s="243" t="s">
        <v>306</v>
      </c>
      <c r="E15" s="120">
        <v>7614800</v>
      </c>
      <c r="F15" s="120">
        <v>3709561</v>
      </c>
      <c r="G15" s="120">
        <v>3905239</v>
      </c>
      <c r="H15" s="120" t="s">
        <v>439</v>
      </c>
      <c r="I15" s="120"/>
      <c r="J15" s="244">
        <v>997958</v>
      </c>
    </row>
    <row r="16" spans="2:10" ht="12.75">
      <c r="B16" s="87" t="s">
        <v>307</v>
      </c>
      <c r="C16" s="87"/>
      <c r="D16" s="243" t="s">
        <v>308</v>
      </c>
      <c r="E16" s="120">
        <v>1416501</v>
      </c>
      <c r="F16" s="120">
        <v>2152974</v>
      </c>
      <c r="G16" s="120">
        <v>-736473</v>
      </c>
      <c r="H16" s="120" t="s">
        <v>439</v>
      </c>
      <c r="I16" s="120"/>
      <c r="J16" s="244">
        <v>846756</v>
      </c>
    </row>
    <row r="17" spans="2:10" ht="12.75">
      <c r="B17" s="87" t="s">
        <v>442</v>
      </c>
      <c r="C17" s="87"/>
      <c r="D17" s="243" t="s">
        <v>443</v>
      </c>
      <c r="E17" s="120">
        <v>-1000000</v>
      </c>
      <c r="F17" s="120">
        <v>0</v>
      </c>
      <c r="G17" s="120">
        <v>-1000000</v>
      </c>
      <c r="H17" s="120" t="s">
        <v>439</v>
      </c>
      <c r="I17" s="120"/>
      <c r="J17" s="244">
        <v>997958</v>
      </c>
    </row>
    <row r="18" spans="2:10" ht="12.75">
      <c r="B18" s="87" t="s">
        <v>309</v>
      </c>
      <c r="C18" s="87"/>
      <c r="D18" s="243" t="s">
        <v>310</v>
      </c>
      <c r="E18" s="120">
        <v>223399</v>
      </c>
      <c r="F18" s="120">
        <v>178748</v>
      </c>
      <c r="G18" s="120">
        <v>44651</v>
      </c>
      <c r="H18" s="120" t="s">
        <v>444</v>
      </c>
      <c r="I18" s="120">
        <v>44651</v>
      </c>
      <c r="J18" s="244">
        <v>918095</v>
      </c>
    </row>
    <row r="19" spans="2:10" ht="12.75">
      <c r="B19" s="87" t="s">
        <v>446</v>
      </c>
      <c r="C19" s="87"/>
      <c r="D19" s="243" t="s">
        <v>445</v>
      </c>
      <c r="E19" s="120">
        <v>1327397</v>
      </c>
      <c r="F19" s="120">
        <v>1192638</v>
      </c>
      <c r="G19" s="120">
        <v>134759</v>
      </c>
      <c r="H19" s="120" t="s">
        <v>439</v>
      </c>
      <c r="I19" s="120"/>
      <c r="J19" s="244">
        <v>966506</v>
      </c>
    </row>
    <row r="20" spans="2:10" ht="12.75">
      <c r="B20" s="87" t="s">
        <v>447</v>
      </c>
      <c r="C20" s="87"/>
      <c r="D20" s="243" t="s">
        <v>448</v>
      </c>
      <c r="E20" s="120">
        <v>-400000</v>
      </c>
      <c r="F20" s="120">
        <v>0</v>
      </c>
      <c r="G20" s="120">
        <v>-400000</v>
      </c>
      <c r="H20" s="120" t="s">
        <v>439</v>
      </c>
      <c r="I20" s="120"/>
      <c r="J20" s="244">
        <v>966506</v>
      </c>
    </row>
    <row r="21" spans="2:10" ht="12.75">
      <c r="B21" s="87" t="s">
        <v>449</v>
      </c>
      <c r="C21" s="87"/>
      <c r="D21" s="243" t="s">
        <v>311</v>
      </c>
      <c r="E21" s="120">
        <v>139187</v>
      </c>
      <c r="F21" s="120">
        <v>96117</v>
      </c>
      <c r="G21" s="120">
        <v>43070</v>
      </c>
      <c r="H21" s="120" t="s">
        <v>444</v>
      </c>
      <c r="I21" s="120">
        <v>43070</v>
      </c>
      <c r="J21" s="244" t="s">
        <v>319</v>
      </c>
    </row>
    <row r="22" spans="2:10" ht="12.75">
      <c r="B22" s="87" t="s">
        <v>450</v>
      </c>
      <c r="C22" s="120"/>
      <c r="D22" s="243" t="s">
        <v>312</v>
      </c>
      <c r="E22" s="120">
        <v>-560000</v>
      </c>
      <c r="F22" s="120">
        <v>-560000</v>
      </c>
      <c r="G22" s="120">
        <v>0</v>
      </c>
      <c r="H22" s="120" t="s">
        <v>444</v>
      </c>
      <c r="I22" s="120"/>
      <c r="J22" s="244">
        <v>664867</v>
      </c>
    </row>
    <row r="23" spans="2:10" ht="12.75">
      <c r="B23" s="87" t="s">
        <v>313</v>
      </c>
      <c r="C23" s="87"/>
      <c r="D23" s="243" t="s">
        <v>314</v>
      </c>
      <c r="E23" s="120">
        <v>-560000</v>
      </c>
      <c r="F23" s="120">
        <v>0</v>
      </c>
      <c r="G23" s="120">
        <v>-560000</v>
      </c>
      <c r="H23" s="120" t="s">
        <v>439</v>
      </c>
      <c r="I23" s="120"/>
      <c r="J23" s="244">
        <v>918095</v>
      </c>
    </row>
    <row r="24" spans="2:10" ht="12.75">
      <c r="B24" s="87" t="s">
        <v>451</v>
      </c>
      <c r="C24" s="87"/>
      <c r="D24" s="243" t="s">
        <v>452</v>
      </c>
      <c r="E24" s="120">
        <v>450000</v>
      </c>
      <c r="F24" s="120">
        <v>444957</v>
      </c>
      <c r="G24" s="120">
        <v>5043</v>
      </c>
      <c r="H24" s="120" t="s">
        <v>444</v>
      </c>
      <c r="I24" s="120">
        <v>5043</v>
      </c>
      <c r="J24" s="244"/>
    </row>
    <row r="25" spans="2:10" ht="12.75">
      <c r="B25" s="87" t="s">
        <v>269</v>
      </c>
      <c r="C25" s="87"/>
      <c r="D25" s="243" t="s">
        <v>270</v>
      </c>
      <c r="E25" s="120">
        <v>2028834</v>
      </c>
      <c r="F25" s="120">
        <v>677794</v>
      </c>
      <c r="G25" s="120">
        <v>1351040</v>
      </c>
      <c r="H25" s="120" t="s">
        <v>439</v>
      </c>
      <c r="I25" s="120"/>
      <c r="J25" s="244">
        <v>680617</v>
      </c>
    </row>
    <row r="26" spans="2:10" ht="12.75">
      <c r="B26" s="87" t="s">
        <v>271</v>
      </c>
      <c r="C26" s="87"/>
      <c r="D26" s="243" t="s">
        <v>272</v>
      </c>
      <c r="E26" s="120">
        <v>32040612</v>
      </c>
      <c r="F26" s="120">
        <v>20165246</v>
      </c>
      <c r="G26" s="120">
        <v>11875366</v>
      </c>
      <c r="H26" s="120" t="s">
        <v>439</v>
      </c>
      <c r="I26" s="120"/>
      <c r="J26" s="244">
        <v>997958</v>
      </c>
    </row>
    <row r="27" spans="2:10" ht="12.75">
      <c r="B27" s="87" t="s">
        <v>273</v>
      </c>
      <c r="C27" s="120"/>
      <c r="D27" s="243" t="s">
        <v>274</v>
      </c>
      <c r="E27" s="120">
        <v>6513677</v>
      </c>
      <c r="F27" s="120">
        <v>9940306</v>
      </c>
      <c r="G27" s="120">
        <v>-3426629</v>
      </c>
      <c r="H27" s="120" t="s">
        <v>439</v>
      </c>
      <c r="I27" s="120"/>
      <c r="J27" s="244">
        <v>846756</v>
      </c>
    </row>
    <row r="28" spans="2:10" ht="12.75">
      <c r="B28" s="87" t="s">
        <v>488</v>
      </c>
      <c r="C28" s="120"/>
      <c r="D28" s="243" t="s">
        <v>489</v>
      </c>
      <c r="E28" s="120">
        <v>0</v>
      </c>
      <c r="F28" s="120">
        <v>-8752</v>
      </c>
      <c r="G28" s="120">
        <v>8752</v>
      </c>
      <c r="H28" s="120"/>
      <c r="I28" s="120"/>
      <c r="J28" s="244"/>
    </row>
    <row r="29" spans="2:10" ht="12.75">
      <c r="B29" s="87" t="s">
        <v>453</v>
      </c>
      <c r="C29" s="120"/>
      <c r="D29" s="243" t="s">
        <v>454</v>
      </c>
      <c r="E29" s="120">
        <v>5493760</v>
      </c>
      <c r="F29" s="120">
        <v>5114763</v>
      </c>
      <c r="G29" s="120">
        <v>378997</v>
      </c>
      <c r="H29" s="120" t="s">
        <v>439</v>
      </c>
      <c r="I29" s="120"/>
      <c r="J29" s="244">
        <v>966506</v>
      </c>
    </row>
    <row r="30" spans="2:10" ht="12.75">
      <c r="B30" s="87" t="s">
        <v>315</v>
      </c>
      <c r="C30" s="87"/>
      <c r="D30" s="243" t="s">
        <v>316</v>
      </c>
      <c r="E30" s="120">
        <v>-4307841</v>
      </c>
      <c r="F30" s="120">
        <v>0</v>
      </c>
      <c r="G30" s="120">
        <v>-4307841</v>
      </c>
      <c r="H30" s="120" t="s">
        <v>439</v>
      </c>
      <c r="I30" s="120"/>
      <c r="J30" s="244">
        <v>846180</v>
      </c>
    </row>
    <row r="31" spans="2:10" ht="28.5" customHeight="1">
      <c r="B31" s="87" t="s">
        <v>455</v>
      </c>
      <c r="C31" s="87"/>
      <c r="D31" s="243" t="s">
        <v>456</v>
      </c>
      <c r="E31" s="120">
        <v>351526</v>
      </c>
      <c r="F31" s="120">
        <v>10578</v>
      </c>
      <c r="G31" s="120">
        <v>340948</v>
      </c>
      <c r="H31" s="120" t="s">
        <v>444</v>
      </c>
      <c r="I31" s="120">
        <v>340948</v>
      </c>
      <c r="J31" s="244"/>
    </row>
    <row r="32" spans="2:10" ht="12.75">
      <c r="B32" s="268" t="s">
        <v>457</v>
      </c>
      <c r="C32" s="268"/>
      <c r="D32" s="245" t="s">
        <v>458</v>
      </c>
      <c r="E32" s="120">
        <v>1000000</v>
      </c>
      <c r="F32" s="120">
        <v>0</v>
      </c>
      <c r="G32" s="120">
        <v>1000000</v>
      </c>
      <c r="H32" s="246" t="s">
        <v>439</v>
      </c>
      <c r="I32" s="120"/>
      <c r="J32" s="244"/>
    </row>
    <row r="33" spans="2:10" ht="12.75">
      <c r="B33" s="247" t="s">
        <v>459</v>
      </c>
      <c r="C33" s="87"/>
      <c r="D33" s="245" t="s">
        <v>460</v>
      </c>
      <c r="E33" s="120">
        <v>248300</v>
      </c>
      <c r="F33" s="120">
        <v>348499</v>
      </c>
      <c r="G33" s="120">
        <v>-100199</v>
      </c>
      <c r="H33" s="246" t="s">
        <v>444</v>
      </c>
      <c r="I33" s="120">
        <v>-100199</v>
      </c>
      <c r="J33" s="244"/>
    </row>
    <row r="34" spans="2:10" ht="12.75">
      <c r="B34" s="247" t="s">
        <v>461</v>
      </c>
      <c r="C34" s="87"/>
      <c r="D34" s="243" t="s">
        <v>275</v>
      </c>
      <c r="E34" s="120">
        <v>-87851</v>
      </c>
      <c r="F34" s="120">
        <v>-67500</v>
      </c>
      <c r="G34" s="120">
        <v>-20351</v>
      </c>
      <c r="H34" s="246" t="s">
        <v>439</v>
      </c>
      <c r="I34" s="120"/>
      <c r="J34" s="244">
        <v>628667</v>
      </c>
    </row>
    <row r="35" spans="2:10" ht="12.75">
      <c r="B35" s="87" t="s">
        <v>276</v>
      </c>
      <c r="C35" s="87"/>
      <c r="D35" s="243" t="s">
        <v>277</v>
      </c>
      <c r="E35" s="120">
        <v>450343</v>
      </c>
      <c r="F35" s="120">
        <v>398755</v>
      </c>
      <c r="G35" s="120">
        <v>51588</v>
      </c>
      <c r="H35" s="246" t="s">
        <v>444</v>
      </c>
      <c r="I35" s="120">
        <v>51588</v>
      </c>
      <c r="J35" s="244">
        <v>906265</v>
      </c>
    </row>
    <row r="36" spans="2:10" ht="12.75">
      <c r="B36" s="87" t="s">
        <v>317</v>
      </c>
      <c r="C36" s="87"/>
      <c r="D36" s="243" t="s">
        <v>318</v>
      </c>
      <c r="E36" s="120">
        <v>169914</v>
      </c>
      <c r="F36" s="120">
        <v>169914</v>
      </c>
      <c r="G36" s="120">
        <v>0</v>
      </c>
      <c r="H36" s="246" t="s">
        <v>444</v>
      </c>
      <c r="I36" s="120">
        <v>0</v>
      </c>
      <c r="J36" s="244">
        <v>1053698</v>
      </c>
    </row>
    <row r="37" spans="2:10" ht="12.75">
      <c r="B37" s="247" t="s">
        <v>462</v>
      </c>
      <c r="C37" s="87"/>
      <c r="D37" s="245" t="s">
        <v>463</v>
      </c>
      <c r="E37" s="120">
        <v>362000</v>
      </c>
      <c r="F37" s="120">
        <v>97920</v>
      </c>
      <c r="G37" s="120">
        <v>264080</v>
      </c>
      <c r="H37" s="246" t="s">
        <v>439</v>
      </c>
      <c r="I37" s="120"/>
      <c r="J37" s="244">
        <v>1091654</v>
      </c>
    </row>
    <row r="38" spans="2:10" ht="12.75">
      <c r="B38" s="247" t="s">
        <v>464</v>
      </c>
      <c r="C38" s="87"/>
      <c r="D38" s="245" t="s">
        <v>465</v>
      </c>
      <c r="E38" s="120">
        <v>76077</v>
      </c>
      <c r="F38" s="120">
        <v>76077</v>
      </c>
      <c r="G38" s="120">
        <v>0</v>
      </c>
      <c r="H38" s="246" t="s">
        <v>444</v>
      </c>
      <c r="I38" s="120">
        <v>0</v>
      </c>
      <c r="J38" s="244"/>
    </row>
    <row r="39" spans="2:10" ht="12.75">
      <c r="B39" s="247" t="s">
        <v>466</v>
      </c>
      <c r="C39" s="87"/>
      <c r="D39" s="245" t="s">
        <v>467</v>
      </c>
      <c r="E39" s="120">
        <v>121068</v>
      </c>
      <c r="F39" s="120">
        <v>101564</v>
      </c>
      <c r="G39" s="120">
        <v>19504</v>
      </c>
      <c r="H39" s="246" t="s">
        <v>444</v>
      </c>
      <c r="I39" s="120">
        <v>19504</v>
      </c>
      <c r="J39" s="244"/>
    </row>
    <row r="40" spans="2:10" ht="12.75">
      <c r="B40" s="247" t="s">
        <v>468</v>
      </c>
      <c r="C40" s="87"/>
      <c r="D40" s="245" t="s">
        <v>469</v>
      </c>
      <c r="E40" s="120">
        <v>76484</v>
      </c>
      <c r="F40" s="120">
        <v>76484</v>
      </c>
      <c r="G40" s="120">
        <v>0</v>
      </c>
      <c r="H40" s="246" t="s">
        <v>444</v>
      </c>
      <c r="I40" s="120">
        <v>0</v>
      </c>
      <c r="J40" s="244"/>
    </row>
    <row r="41" spans="2:10" ht="12.75">
      <c r="B41" s="247" t="s">
        <v>470</v>
      </c>
      <c r="C41" s="87"/>
      <c r="D41" s="245" t="s">
        <v>471</v>
      </c>
      <c r="E41" s="120">
        <v>235668</v>
      </c>
      <c r="F41" s="120">
        <v>235668</v>
      </c>
      <c r="G41" s="120">
        <v>0</v>
      </c>
      <c r="H41" s="246" t="s">
        <v>444</v>
      </c>
      <c r="I41" s="120">
        <v>0</v>
      </c>
      <c r="J41" s="244"/>
    </row>
    <row r="42" spans="2:10" ht="12.75">
      <c r="B42" s="247" t="s">
        <v>472</v>
      </c>
      <c r="C42" s="87"/>
      <c r="D42" s="245" t="s">
        <v>473</v>
      </c>
      <c r="E42" s="120">
        <v>126200</v>
      </c>
      <c r="F42" s="120">
        <v>126211</v>
      </c>
      <c r="G42" s="120">
        <v>-11</v>
      </c>
      <c r="H42" s="246" t="s">
        <v>444</v>
      </c>
      <c r="I42" s="120">
        <v>-11</v>
      </c>
      <c r="J42" s="244"/>
    </row>
    <row r="43" spans="2:10" ht="12.75">
      <c r="B43" s="247" t="s">
        <v>474</v>
      </c>
      <c r="C43" s="87"/>
      <c r="D43" s="245" t="s">
        <v>475</v>
      </c>
      <c r="E43" s="120">
        <v>250533</v>
      </c>
      <c r="F43" s="120">
        <v>0</v>
      </c>
      <c r="G43" s="120">
        <v>250533</v>
      </c>
      <c r="H43" s="246" t="s">
        <v>439</v>
      </c>
      <c r="I43" s="120"/>
      <c r="J43" s="244"/>
    </row>
    <row r="44" spans="2:10" ht="12.75">
      <c r="B44" s="247" t="s">
        <v>477</v>
      </c>
      <c r="C44" s="87"/>
      <c r="D44" s="245" t="s">
        <v>476</v>
      </c>
      <c r="E44" s="120">
        <v>493620</v>
      </c>
      <c r="F44" s="120">
        <v>494242</v>
      </c>
      <c r="G44" s="120">
        <v>-622</v>
      </c>
      <c r="H44" s="246" t="s">
        <v>444</v>
      </c>
      <c r="I44" s="120">
        <v>-622</v>
      </c>
      <c r="J44" s="244"/>
    </row>
    <row r="45" spans="2:10" ht="12.75">
      <c r="B45" s="247" t="s">
        <v>478</v>
      </c>
      <c r="C45" s="87"/>
      <c r="D45" s="245" t="s">
        <v>479</v>
      </c>
      <c r="E45" s="120">
        <v>485000</v>
      </c>
      <c r="F45" s="120">
        <v>330051</v>
      </c>
      <c r="G45" s="120">
        <v>154949</v>
      </c>
      <c r="H45" s="246" t="s">
        <v>439</v>
      </c>
      <c r="I45" s="120"/>
      <c r="J45" s="244"/>
    </row>
    <row r="46" spans="2:10" ht="12.75">
      <c r="B46" s="247" t="s">
        <v>480</v>
      </c>
      <c r="C46" s="87"/>
      <c r="D46" s="245" t="s">
        <v>481</v>
      </c>
      <c r="E46" s="120">
        <v>700000</v>
      </c>
      <c r="F46" s="120">
        <v>0</v>
      </c>
      <c r="G46" s="120">
        <v>700000</v>
      </c>
      <c r="H46" s="246" t="s">
        <v>439</v>
      </c>
      <c r="I46" s="120"/>
      <c r="J46" s="244"/>
    </row>
    <row r="47" spans="2:10" ht="12.75">
      <c r="B47" s="247" t="s">
        <v>482</v>
      </c>
      <c r="C47" s="87"/>
      <c r="D47" s="243" t="s">
        <v>484</v>
      </c>
      <c r="E47" s="120">
        <v>0</v>
      </c>
      <c r="F47" s="120">
        <v>-894837</v>
      </c>
      <c r="G47" s="120">
        <v>894837</v>
      </c>
      <c r="H47" s="246" t="s">
        <v>444</v>
      </c>
      <c r="I47" s="120">
        <v>894837</v>
      </c>
      <c r="J47" s="244"/>
    </row>
    <row r="48" spans="2:10" ht="12.75">
      <c r="B48" s="247" t="s">
        <v>483</v>
      </c>
      <c r="C48" s="87"/>
      <c r="D48" s="243" t="s">
        <v>485</v>
      </c>
      <c r="E48" s="120">
        <v>-390000</v>
      </c>
      <c r="F48" s="120">
        <v>-390000</v>
      </c>
      <c r="G48" s="120">
        <v>0</v>
      </c>
      <c r="H48" s="246" t="s">
        <v>444</v>
      </c>
      <c r="I48" s="120">
        <v>0</v>
      </c>
      <c r="J48" s="244"/>
    </row>
    <row r="49" spans="2:10" ht="12.75">
      <c r="B49" s="247" t="s">
        <v>486</v>
      </c>
      <c r="C49" s="87"/>
      <c r="D49" s="243" t="s">
        <v>487</v>
      </c>
      <c r="E49" s="120">
        <v>0</v>
      </c>
      <c r="F49" s="120">
        <v>75000</v>
      </c>
      <c r="G49" s="120">
        <v>-75000</v>
      </c>
      <c r="H49" s="246" t="s">
        <v>439</v>
      </c>
      <c r="I49" s="120"/>
      <c r="J49" s="244"/>
    </row>
    <row r="50" spans="2:10" ht="12.75">
      <c r="B50" s="87"/>
      <c r="C50" s="87"/>
      <c r="D50" s="243"/>
      <c r="E50" s="120"/>
      <c r="F50" s="120"/>
      <c r="G50" s="120"/>
      <c r="H50" s="120"/>
      <c r="I50" s="120"/>
      <c r="J50" s="244"/>
    </row>
    <row r="51" spans="2:10" s="1" customFormat="1" ht="12.75">
      <c r="B51" s="87"/>
      <c r="C51" s="87"/>
      <c r="D51" s="248"/>
      <c r="E51" s="120"/>
      <c r="F51" s="120"/>
      <c r="G51" s="120"/>
      <c r="H51" s="120"/>
      <c r="I51" s="120"/>
      <c r="J51" s="244"/>
    </row>
    <row r="52" spans="2:10" ht="12.75">
      <c r="B52" s="90" t="s">
        <v>10</v>
      </c>
      <c r="C52" s="90"/>
      <c r="D52" s="249"/>
      <c r="E52" s="139"/>
      <c r="F52" s="139"/>
      <c r="G52" s="139">
        <v>9133853</v>
      </c>
      <c r="H52" s="139"/>
      <c r="I52" s="139">
        <v>1298809</v>
      </c>
      <c r="J52" s="141"/>
    </row>
    <row r="54" spans="3:10" ht="12.75">
      <c r="C54" t="s">
        <v>733</v>
      </c>
      <c r="D54"/>
      <c r="G54" s="4">
        <v>1298809</v>
      </c>
      <c r="H54" t="s">
        <v>734</v>
      </c>
      <c r="J54"/>
    </row>
    <row r="56" spans="2:10" ht="12.75">
      <c r="B56" t="s">
        <v>735</v>
      </c>
      <c r="D56"/>
      <c r="G56" s="4">
        <v>7835044</v>
      </c>
      <c r="J56"/>
    </row>
  </sheetData>
  <sheetProtection/>
  <mergeCells count="1">
    <mergeCell ref="B32:C3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4.14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14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7:9" ht="13.5" customHeight="1">
      <c r="G8" s="27"/>
      <c r="H8" s="14"/>
      <c r="I8" s="14"/>
    </row>
    <row r="9" spans="5:10" ht="12.75">
      <c r="E9" s="4">
        <v>0</v>
      </c>
      <c r="F9" s="4">
        <v>0</v>
      </c>
      <c r="G9" s="4">
        <f>SUM(E9-F9)</f>
        <v>0</v>
      </c>
      <c r="H9" s="4"/>
      <c r="I9" s="4"/>
      <c r="J9" s="15"/>
    </row>
    <row r="10" spans="5:10" ht="12.75">
      <c r="E10" s="4"/>
      <c r="F10" s="4"/>
      <c r="G10" s="4"/>
      <c r="H10" s="4"/>
      <c r="I10" s="4"/>
      <c r="J10" s="15"/>
    </row>
    <row r="11" spans="2:10" s="1" customFormat="1" ht="12.75">
      <c r="B11" s="1" t="s">
        <v>10</v>
      </c>
      <c r="E11" s="16"/>
      <c r="F11" s="16"/>
      <c r="G11" s="16">
        <f>SUM(G9:G9)</f>
        <v>0</v>
      </c>
      <c r="H11" s="16"/>
      <c r="I11" s="16"/>
      <c r="J11" s="17"/>
    </row>
    <row r="12" spans="5:10" ht="12.75">
      <c r="E12" s="4"/>
      <c r="F12" s="4"/>
      <c r="G12" s="4"/>
      <c r="H12" s="4"/>
      <c r="I12" s="4"/>
      <c r="J12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0.8515625" style="0" customWidth="1"/>
    <col min="5" max="6" width="13.140625" style="0" customWidth="1"/>
    <col min="7" max="7" width="14.57421875" style="0" customWidth="1"/>
    <col min="8" max="8" width="3.28125" style="0" customWidth="1"/>
    <col min="9" max="9" width="2.5742187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28</v>
      </c>
      <c r="C4" s="2"/>
    </row>
    <row r="5" ht="18">
      <c r="B5" s="49" t="s">
        <v>213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3:9" ht="13.5" customHeight="1">
      <c r="C8" s="143" t="s">
        <v>519</v>
      </c>
      <c r="G8" s="27"/>
      <c r="H8" s="14"/>
      <c r="I8" s="14"/>
    </row>
    <row r="9" spans="2:10" s="23" customFormat="1" ht="12.75" customHeight="1">
      <c r="B9" s="35">
        <v>502</v>
      </c>
      <c r="C9" s="36" t="s">
        <v>206</v>
      </c>
      <c r="D9" s="59" t="s">
        <v>295</v>
      </c>
      <c r="E9" s="38">
        <v>8058799</v>
      </c>
      <c r="F9" s="38">
        <v>6175231</v>
      </c>
      <c r="G9" s="38">
        <f>SUM(E9-F9)</f>
        <v>1883568</v>
      </c>
      <c r="H9" s="24"/>
      <c r="I9" s="24"/>
      <c r="J9" s="25" t="s">
        <v>516</v>
      </c>
    </row>
    <row r="10" spans="2:10" s="23" customFormat="1" ht="12.75" customHeight="1">
      <c r="B10" s="35">
        <v>502</v>
      </c>
      <c r="C10" s="36" t="s">
        <v>207</v>
      </c>
      <c r="D10" s="59" t="s">
        <v>296</v>
      </c>
      <c r="E10" s="38">
        <v>2181561</v>
      </c>
      <c r="F10" s="38">
        <v>103876</v>
      </c>
      <c r="G10" s="144">
        <f>SUM(E10-F10)</f>
        <v>2077685</v>
      </c>
      <c r="H10" s="24"/>
      <c r="I10" s="24"/>
      <c r="J10" s="25" t="s">
        <v>516</v>
      </c>
    </row>
    <row r="11" spans="3:10" s="1" customFormat="1" ht="12.75">
      <c r="C11" s="1" t="s">
        <v>520</v>
      </c>
      <c r="E11" s="16"/>
      <c r="F11" s="16"/>
      <c r="G11" s="16">
        <f>SUM(G9:G10)</f>
        <v>3961253</v>
      </c>
      <c r="H11" s="16"/>
      <c r="I11" s="16"/>
      <c r="J11" s="17"/>
    </row>
    <row r="12" spans="5:10" s="1" customFormat="1" ht="12.75">
      <c r="E12" s="16"/>
      <c r="F12" s="16"/>
      <c r="G12" s="16"/>
      <c r="H12" s="16"/>
      <c r="I12" s="16"/>
      <c r="J12" s="17"/>
    </row>
    <row r="13" spans="5:10" ht="12.75">
      <c r="E13" s="4"/>
      <c r="F13" s="4"/>
      <c r="G13" s="4"/>
      <c r="H13" s="4"/>
      <c r="I13" s="4"/>
      <c r="J13" s="15"/>
    </row>
    <row r="14" ht="12.75">
      <c r="C14" s="143" t="s">
        <v>522</v>
      </c>
    </row>
    <row r="15" spans="2:10" s="23" customFormat="1" ht="12.75" customHeight="1">
      <c r="B15" s="35">
        <v>103</v>
      </c>
      <c r="C15" s="142" t="s">
        <v>517</v>
      </c>
      <c r="D15" s="59" t="s">
        <v>295</v>
      </c>
      <c r="E15" s="38">
        <v>-3080966</v>
      </c>
      <c r="F15" s="38">
        <v>2622633</v>
      </c>
      <c r="G15" s="145">
        <f>SUM(E15-F15)</f>
        <v>-5703599</v>
      </c>
      <c r="H15" s="24"/>
      <c r="I15" s="24"/>
      <c r="J15" s="25" t="s">
        <v>516</v>
      </c>
    </row>
    <row r="17" ht="12.75">
      <c r="G17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3.0039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2" t="s">
        <v>9</v>
      </c>
      <c r="C4" s="2"/>
    </row>
    <row r="5" ht="18">
      <c r="B5" s="2" t="s">
        <v>215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7:9" ht="13.5" customHeight="1">
      <c r="G8" s="27"/>
      <c r="H8" s="14"/>
      <c r="I8" s="14"/>
    </row>
    <row r="9" spans="2:10" ht="12.75">
      <c r="B9">
        <v>502</v>
      </c>
      <c r="C9" t="s">
        <v>518</v>
      </c>
      <c r="E9" s="4">
        <v>-6045327</v>
      </c>
      <c r="F9" s="4">
        <v>-2458862</v>
      </c>
      <c r="G9" s="4">
        <f>SUM(E9-F9)</f>
        <v>-3586465</v>
      </c>
      <c r="H9" s="4"/>
      <c r="I9" s="4"/>
      <c r="J9" s="15" t="s">
        <v>515</v>
      </c>
    </row>
    <row r="10" spans="3:10" ht="12.75">
      <c r="C10" t="s">
        <v>523</v>
      </c>
      <c r="E10" s="4">
        <v>0</v>
      </c>
      <c r="F10" s="4">
        <v>37499</v>
      </c>
      <c r="G10" s="4">
        <f>SUM(E10-F10)</f>
        <v>-37499</v>
      </c>
      <c r="H10" s="4"/>
      <c r="I10" s="4"/>
      <c r="J10" s="15"/>
    </row>
    <row r="11" spans="5:10" ht="12.75">
      <c r="E11" s="4"/>
      <c r="F11" s="4"/>
      <c r="G11" s="4"/>
      <c r="H11" s="4"/>
      <c r="I11" s="4"/>
      <c r="J11" s="15"/>
    </row>
    <row r="12" spans="2:10" s="1" customFormat="1" ht="12.75">
      <c r="B12" s="1" t="s">
        <v>10</v>
      </c>
      <c r="E12" s="16"/>
      <c r="F12" s="16"/>
      <c r="G12" s="16">
        <f>SUM(G9:G10)</f>
        <v>-3623964</v>
      </c>
      <c r="H12" s="16"/>
      <c r="I12" s="16"/>
      <c r="J12" s="17"/>
    </row>
    <row r="13" spans="5:10" ht="12.75">
      <c r="E13" s="4"/>
      <c r="F13" s="4"/>
      <c r="G13" s="4"/>
      <c r="H13" s="4"/>
      <c r="I13" s="4"/>
      <c r="J13" s="15"/>
    </row>
  </sheetData>
  <sheetProtection/>
  <printOptions/>
  <pageMargins left="0.3937007874015748" right="0.3937007874015748" top="0.7480314960629921" bottom="0.3937007874015748" header="0" footer="0"/>
  <pageSetup cellComments="atEnd"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6"/>
  <sheetViews>
    <sheetView zoomScalePageLayoutView="0" workbookViewId="0" topLeftCell="B1">
      <pane ySplit="6" topLeftCell="A49" activePane="bottomLeft" state="frozen"/>
      <selection pane="topLeft" activeCell="J30" sqref="J30"/>
      <selection pane="bottomLeft" activeCell="E124" sqref="E124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5" max="6" width="13.140625" style="0" customWidth="1"/>
    <col min="7" max="7" width="13.7109375" style="0" customWidth="1"/>
    <col min="8" max="9" width="13.140625" style="0" customWidth="1"/>
    <col min="10" max="10" width="16.28125" style="15" customWidth="1"/>
    <col min="11" max="11" width="10.140625" style="0" bestFit="1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84"/>
      <c r="K2" s="71"/>
    </row>
    <row r="4" spans="2:3" ht="18">
      <c r="B4" s="49" t="s">
        <v>9</v>
      </c>
      <c r="C4" s="2"/>
    </row>
    <row r="5" ht="18">
      <c r="B5" s="49" t="s">
        <v>16</v>
      </c>
    </row>
    <row r="6" spans="2:11" s="1" customFormat="1" ht="66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85" t="s">
        <v>18</v>
      </c>
      <c r="K6" s="68"/>
    </row>
    <row r="7" spans="7:9" ht="12.75">
      <c r="G7" s="47" t="s">
        <v>283</v>
      </c>
      <c r="H7" s="48"/>
      <c r="I7" s="48"/>
    </row>
    <row r="8" spans="2:10" s="82" customFormat="1" ht="12.75">
      <c r="B8" s="150" t="s">
        <v>24</v>
      </c>
      <c r="C8" s="149"/>
      <c r="D8" s="149"/>
      <c r="E8" s="149"/>
      <c r="F8" s="149"/>
      <c r="G8" s="149"/>
      <c r="H8" s="149"/>
      <c r="I8" s="149"/>
      <c r="J8" s="149"/>
    </row>
    <row r="9" s="82" customFormat="1" ht="12.75">
      <c r="J9" s="147"/>
    </row>
    <row r="10" spans="2:10" s="82" customFormat="1" ht="12.75">
      <c r="B10" s="149">
        <v>501</v>
      </c>
      <c r="C10" s="149" t="s">
        <v>16</v>
      </c>
      <c r="D10" s="149"/>
      <c r="E10" s="152"/>
      <c r="F10" s="152"/>
      <c r="G10" s="152"/>
      <c r="H10" s="152"/>
      <c r="I10" s="152"/>
      <c r="J10" s="149"/>
    </row>
    <row r="11" spans="2:10" s="82" customFormat="1" ht="12.75">
      <c r="B11" s="149"/>
      <c r="C11" s="149" t="s">
        <v>544</v>
      </c>
      <c r="D11" s="149" t="s">
        <v>545</v>
      </c>
      <c r="E11" s="152">
        <v>50000</v>
      </c>
      <c r="F11" s="152">
        <v>60237</v>
      </c>
      <c r="G11" s="153">
        <f>SUM(E11-F11)</f>
        <v>-10237</v>
      </c>
      <c r="H11" s="153">
        <v>0</v>
      </c>
      <c r="I11" s="153">
        <f>SUM(G11:H11)</f>
        <v>-10237</v>
      </c>
      <c r="J11" s="149"/>
    </row>
    <row r="12" spans="2:10" s="82" customFormat="1" ht="12.75">
      <c r="B12" s="149"/>
      <c r="C12" s="149" t="s">
        <v>546</v>
      </c>
      <c r="D12" s="149" t="s">
        <v>161</v>
      </c>
      <c r="E12" s="152">
        <v>125000</v>
      </c>
      <c r="F12" s="152">
        <v>103492</v>
      </c>
      <c r="G12" s="153">
        <f aca="true" t="shared" si="0" ref="G12:G75">SUM(E12-F12)</f>
        <v>21508</v>
      </c>
      <c r="H12" s="153">
        <v>0</v>
      </c>
      <c r="I12" s="153">
        <f aca="true" t="shared" si="1" ref="I12:I75">SUM(G12:H12)</f>
        <v>21508</v>
      </c>
      <c r="J12" s="149"/>
    </row>
    <row r="13" spans="2:10" s="82" customFormat="1" ht="12.75">
      <c r="B13" s="149"/>
      <c r="C13" s="149" t="s">
        <v>156</v>
      </c>
      <c r="D13" s="149" t="s">
        <v>157</v>
      </c>
      <c r="E13" s="152">
        <v>271362</v>
      </c>
      <c r="F13" s="152">
        <v>187945</v>
      </c>
      <c r="G13" s="153">
        <f t="shared" si="0"/>
        <v>83417</v>
      </c>
      <c r="H13" s="153">
        <v>-8340</v>
      </c>
      <c r="I13" s="153">
        <f t="shared" si="1"/>
        <v>75077</v>
      </c>
      <c r="J13" s="149"/>
    </row>
    <row r="14" spans="2:11" s="82" customFormat="1" ht="12.75">
      <c r="B14" s="149"/>
      <c r="C14" s="149"/>
      <c r="D14" s="149"/>
      <c r="E14" s="152"/>
      <c r="F14" s="152"/>
      <c r="G14" s="153"/>
      <c r="H14" s="153"/>
      <c r="I14" s="153"/>
      <c r="J14" s="149"/>
      <c r="K14" s="146"/>
    </row>
    <row r="15" spans="2:11" s="82" customFormat="1" ht="12.75">
      <c r="B15" s="149">
        <v>502</v>
      </c>
      <c r="C15" s="149" t="s">
        <v>121</v>
      </c>
      <c r="D15" s="149"/>
      <c r="E15" s="152"/>
      <c r="F15" s="152"/>
      <c r="G15" s="153"/>
      <c r="H15" s="153"/>
      <c r="I15" s="153"/>
      <c r="J15" s="149"/>
      <c r="K15" s="146"/>
    </row>
    <row r="16" spans="2:10" s="82" customFormat="1" ht="12.75">
      <c r="B16" s="149"/>
      <c r="C16" s="149" t="s">
        <v>569</v>
      </c>
      <c r="D16" s="149" t="s">
        <v>130</v>
      </c>
      <c r="E16" s="152">
        <v>-663700</v>
      </c>
      <c r="F16" s="152">
        <v>526018</v>
      </c>
      <c r="G16" s="153">
        <f t="shared" si="0"/>
        <v>-1189718</v>
      </c>
      <c r="H16" s="153">
        <v>0</v>
      </c>
      <c r="I16" s="153">
        <f t="shared" si="1"/>
        <v>-1189718</v>
      </c>
      <c r="J16" s="149"/>
    </row>
    <row r="17" spans="2:10" s="82" customFormat="1" ht="12.75">
      <c r="B17" s="149"/>
      <c r="C17" s="149" t="s">
        <v>158</v>
      </c>
      <c r="D17" s="149" t="s">
        <v>159</v>
      </c>
      <c r="E17" s="152">
        <v>17585</v>
      </c>
      <c r="F17" s="152">
        <v>56218</v>
      </c>
      <c r="G17" s="153">
        <f t="shared" si="0"/>
        <v>-38633</v>
      </c>
      <c r="H17" s="153">
        <v>0</v>
      </c>
      <c r="I17" s="153">
        <f t="shared" si="1"/>
        <v>-38633</v>
      </c>
      <c r="J17" s="149"/>
    </row>
    <row r="18" spans="2:11" s="82" customFormat="1" ht="12.75">
      <c r="B18" s="149"/>
      <c r="C18" s="149" t="s">
        <v>160</v>
      </c>
      <c r="D18" s="149" t="s">
        <v>161</v>
      </c>
      <c r="E18" s="152">
        <v>168625</v>
      </c>
      <c r="F18" s="152">
        <v>218655</v>
      </c>
      <c r="G18" s="153">
        <f t="shared" si="0"/>
        <v>-50030</v>
      </c>
      <c r="H18" s="153">
        <v>0</v>
      </c>
      <c r="I18" s="153">
        <f t="shared" si="1"/>
        <v>-50030</v>
      </c>
      <c r="J18" s="149"/>
      <c r="K18" s="146"/>
    </row>
    <row r="19" spans="2:11" s="82" customFormat="1" ht="12.75">
      <c r="B19" s="149"/>
      <c r="C19" s="149" t="s">
        <v>353</v>
      </c>
      <c r="D19" s="149" t="s">
        <v>354</v>
      </c>
      <c r="E19" s="152">
        <v>43303</v>
      </c>
      <c r="F19" s="152">
        <v>43303</v>
      </c>
      <c r="G19" s="153">
        <f t="shared" si="0"/>
        <v>0</v>
      </c>
      <c r="H19" s="153">
        <v>0</v>
      </c>
      <c r="I19" s="153">
        <f t="shared" si="1"/>
        <v>0</v>
      </c>
      <c r="J19" s="149"/>
      <c r="K19" s="146"/>
    </row>
    <row r="20" spans="2:11" s="82" customFormat="1" ht="12.75">
      <c r="B20" s="149"/>
      <c r="C20" s="149" t="s">
        <v>235</v>
      </c>
      <c r="D20" s="149" t="s">
        <v>148</v>
      </c>
      <c r="E20" s="152">
        <v>0</v>
      </c>
      <c r="F20" s="152">
        <v>74734</v>
      </c>
      <c r="G20" s="153">
        <f t="shared" si="0"/>
        <v>-74734</v>
      </c>
      <c r="H20" s="153">
        <v>0</v>
      </c>
      <c r="I20" s="153">
        <f t="shared" si="1"/>
        <v>-74734</v>
      </c>
      <c r="J20" s="149"/>
      <c r="K20" s="146"/>
    </row>
    <row r="21" spans="2:11" s="82" customFormat="1" ht="12.75">
      <c r="B21" s="149"/>
      <c r="C21" s="149"/>
      <c r="D21" s="149"/>
      <c r="E21" s="152"/>
      <c r="F21" s="152"/>
      <c r="G21" s="153"/>
      <c r="H21" s="153"/>
      <c r="I21" s="153"/>
      <c r="J21" s="149"/>
      <c r="K21" s="146"/>
    </row>
    <row r="22" spans="2:11" s="82" customFormat="1" ht="12.75">
      <c r="B22" s="149"/>
      <c r="C22" s="149"/>
      <c r="D22" s="149"/>
      <c r="E22" s="152"/>
      <c r="F22" s="152"/>
      <c r="G22" s="153"/>
      <c r="H22" s="153"/>
      <c r="I22" s="153"/>
      <c r="J22" s="149"/>
      <c r="K22" s="146"/>
    </row>
    <row r="23" spans="2:10" s="82" customFormat="1" ht="12.75">
      <c r="B23" s="149">
        <v>504</v>
      </c>
      <c r="C23" s="149" t="s">
        <v>127</v>
      </c>
      <c r="D23" s="149"/>
      <c r="E23" s="152"/>
      <c r="F23" s="152"/>
      <c r="G23" s="153"/>
      <c r="H23" s="153"/>
      <c r="I23" s="153"/>
      <c r="J23" s="149"/>
    </row>
    <row r="24" spans="2:11" s="82" customFormat="1" ht="12.75">
      <c r="B24" s="149"/>
      <c r="C24" s="149" t="s">
        <v>162</v>
      </c>
      <c r="D24" s="149" t="s">
        <v>163</v>
      </c>
      <c r="E24" s="152">
        <v>13468814</v>
      </c>
      <c r="F24" s="152">
        <v>13507125</v>
      </c>
      <c r="G24" s="153">
        <f t="shared" si="0"/>
        <v>-38311</v>
      </c>
      <c r="H24" s="153">
        <v>0</v>
      </c>
      <c r="I24" s="153">
        <f t="shared" si="1"/>
        <v>-38311</v>
      </c>
      <c r="J24" s="149"/>
      <c r="K24" s="146"/>
    </row>
    <row r="25" spans="2:10" s="82" customFormat="1" ht="12.75">
      <c r="B25" s="149"/>
      <c r="C25" s="149"/>
      <c r="D25" s="149"/>
      <c r="E25" s="152"/>
      <c r="F25" s="152"/>
      <c r="G25" s="153"/>
      <c r="H25" s="153"/>
      <c r="I25" s="153"/>
      <c r="J25" s="149"/>
    </row>
    <row r="26" spans="2:10" s="82" customFormat="1" ht="12.75">
      <c r="B26" s="149">
        <v>100</v>
      </c>
      <c r="C26" s="149" t="s">
        <v>170</v>
      </c>
      <c r="D26" s="149" t="s">
        <v>182</v>
      </c>
      <c r="E26" s="152">
        <v>6925017</v>
      </c>
      <c r="F26" s="152">
        <v>6719817</v>
      </c>
      <c r="G26" s="153">
        <f t="shared" si="0"/>
        <v>205200</v>
      </c>
      <c r="H26" s="153">
        <v>8128</v>
      </c>
      <c r="I26" s="153">
        <f t="shared" si="1"/>
        <v>213328</v>
      </c>
      <c r="J26" s="163" t="s">
        <v>547</v>
      </c>
    </row>
    <row r="27" spans="2:10" s="82" customFormat="1" ht="12.75">
      <c r="B27" s="149">
        <v>101</v>
      </c>
      <c r="C27" s="149" t="s">
        <v>165</v>
      </c>
      <c r="D27" s="149" t="s">
        <v>182</v>
      </c>
      <c r="E27" s="152">
        <v>16303609</v>
      </c>
      <c r="F27" s="152">
        <v>16257210</v>
      </c>
      <c r="G27" s="153">
        <f t="shared" si="0"/>
        <v>46399</v>
      </c>
      <c r="H27" s="153">
        <v>444537</v>
      </c>
      <c r="I27" s="153">
        <f t="shared" si="1"/>
        <v>490936</v>
      </c>
      <c r="J27" s="163" t="s">
        <v>547</v>
      </c>
    </row>
    <row r="28" spans="2:10" s="82" customFormat="1" ht="12.75">
      <c r="B28" s="149">
        <v>102</v>
      </c>
      <c r="C28" s="149" t="s">
        <v>165</v>
      </c>
      <c r="D28" s="149" t="s">
        <v>548</v>
      </c>
      <c r="E28" s="152">
        <v>305000</v>
      </c>
      <c r="F28" s="152">
        <v>0</v>
      </c>
      <c r="G28" s="153">
        <f t="shared" si="0"/>
        <v>305000</v>
      </c>
      <c r="H28" s="153">
        <v>0</v>
      </c>
      <c r="I28" s="153">
        <f t="shared" si="1"/>
        <v>305000</v>
      </c>
      <c r="J28" s="163" t="s">
        <v>547</v>
      </c>
    </row>
    <row r="29" spans="2:10" s="82" customFormat="1" ht="12.75">
      <c r="B29" s="149">
        <v>102</v>
      </c>
      <c r="C29" s="149" t="s">
        <v>171</v>
      </c>
      <c r="D29" s="149" t="s">
        <v>182</v>
      </c>
      <c r="E29" s="152">
        <v>19417836</v>
      </c>
      <c r="F29" s="152">
        <v>14054213</v>
      </c>
      <c r="G29" s="153">
        <f t="shared" si="0"/>
        <v>5363623</v>
      </c>
      <c r="H29" s="153">
        <v>1242737</v>
      </c>
      <c r="I29" s="153">
        <f t="shared" si="1"/>
        <v>6606360</v>
      </c>
      <c r="J29" s="163" t="s">
        <v>547</v>
      </c>
    </row>
    <row r="30" spans="2:10" s="82" customFormat="1" ht="12.75">
      <c r="B30" s="149">
        <v>103</v>
      </c>
      <c r="C30" s="149" t="s">
        <v>172</v>
      </c>
      <c r="D30" s="149" t="s">
        <v>182</v>
      </c>
      <c r="E30" s="152">
        <v>14838304</v>
      </c>
      <c r="F30" s="152">
        <v>14173482</v>
      </c>
      <c r="G30" s="153">
        <f t="shared" si="0"/>
        <v>664822</v>
      </c>
      <c r="H30" s="153">
        <v>465168</v>
      </c>
      <c r="I30" s="153">
        <f t="shared" si="1"/>
        <v>1129990</v>
      </c>
      <c r="J30" s="163" t="s">
        <v>547</v>
      </c>
    </row>
    <row r="31" spans="2:10" s="82" customFormat="1" ht="12.75">
      <c r="B31" s="149">
        <v>104</v>
      </c>
      <c r="C31" s="149" t="s">
        <v>173</v>
      </c>
      <c r="D31" s="149" t="s">
        <v>182</v>
      </c>
      <c r="E31" s="152">
        <v>10930688</v>
      </c>
      <c r="F31" s="152">
        <v>10289669</v>
      </c>
      <c r="G31" s="153">
        <f t="shared" si="0"/>
        <v>641019</v>
      </c>
      <c r="H31" s="252">
        <v>464327</v>
      </c>
      <c r="I31" s="153">
        <f t="shared" si="1"/>
        <v>1105346</v>
      </c>
      <c r="J31" s="163" t="s">
        <v>547</v>
      </c>
    </row>
    <row r="32" spans="2:10" s="82" customFormat="1" ht="12.75">
      <c r="B32" s="149">
        <v>105</v>
      </c>
      <c r="C32" s="149" t="s">
        <v>279</v>
      </c>
      <c r="D32" s="149" t="s">
        <v>182</v>
      </c>
      <c r="E32" s="152">
        <v>8265471</v>
      </c>
      <c r="F32" s="152">
        <v>8020104</v>
      </c>
      <c r="G32" s="153">
        <f t="shared" si="0"/>
        <v>245367</v>
      </c>
      <c r="H32" s="153">
        <v>241185</v>
      </c>
      <c r="I32" s="153">
        <f t="shared" si="1"/>
        <v>486552</v>
      </c>
      <c r="J32" s="163" t="s">
        <v>547</v>
      </c>
    </row>
    <row r="33" spans="2:10" s="82" customFormat="1" ht="12.75">
      <c r="B33" s="149">
        <v>107</v>
      </c>
      <c r="C33" s="149" t="s">
        <v>174</v>
      </c>
      <c r="D33" s="149" t="s">
        <v>182</v>
      </c>
      <c r="E33" s="152">
        <v>1643430</v>
      </c>
      <c r="F33" s="152">
        <v>1333503</v>
      </c>
      <c r="G33" s="153">
        <f t="shared" si="0"/>
        <v>309927</v>
      </c>
      <c r="H33" s="153">
        <v>759304</v>
      </c>
      <c r="I33" s="153">
        <f t="shared" si="1"/>
        <v>1069231</v>
      </c>
      <c r="J33" s="163" t="s">
        <v>547</v>
      </c>
    </row>
    <row r="34" spans="2:10" s="82" customFormat="1" ht="12.75">
      <c r="B34" s="149">
        <v>108</v>
      </c>
      <c r="C34" s="149" t="s">
        <v>175</v>
      </c>
      <c r="D34" s="149" t="s">
        <v>182</v>
      </c>
      <c r="E34" s="152">
        <v>3989979</v>
      </c>
      <c r="F34" s="152">
        <v>3772171</v>
      </c>
      <c r="G34" s="153">
        <f t="shared" si="0"/>
        <v>217808</v>
      </c>
      <c r="H34" s="153">
        <v>938</v>
      </c>
      <c r="I34" s="153">
        <f t="shared" si="1"/>
        <v>218746</v>
      </c>
      <c r="J34" s="163" t="s">
        <v>547</v>
      </c>
    </row>
    <row r="35" spans="2:10" s="82" customFormat="1" ht="12.75">
      <c r="B35" s="149">
        <v>109</v>
      </c>
      <c r="C35" s="149" t="s">
        <v>176</v>
      </c>
      <c r="D35" s="149" t="s">
        <v>182</v>
      </c>
      <c r="E35" s="152">
        <v>1967800</v>
      </c>
      <c r="F35" s="152">
        <v>1981003</v>
      </c>
      <c r="G35" s="153">
        <f t="shared" si="0"/>
        <v>-13203</v>
      </c>
      <c r="H35" s="153">
        <v>67954</v>
      </c>
      <c r="I35" s="153">
        <f t="shared" si="1"/>
        <v>54751</v>
      </c>
      <c r="J35" s="163" t="s">
        <v>547</v>
      </c>
    </row>
    <row r="36" spans="2:10" s="82" customFormat="1" ht="12.75">
      <c r="B36" s="149">
        <v>110</v>
      </c>
      <c r="C36" s="149" t="s">
        <v>177</v>
      </c>
      <c r="D36" s="149" t="s">
        <v>182</v>
      </c>
      <c r="E36" s="152">
        <v>2717202</v>
      </c>
      <c r="F36" s="152">
        <v>2761811</v>
      </c>
      <c r="G36" s="153">
        <f t="shared" si="0"/>
        <v>-44609</v>
      </c>
      <c r="H36" s="153">
        <v>458564</v>
      </c>
      <c r="I36" s="153">
        <f t="shared" si="1"/>
        <v>413955</v>
      </c>
      <c r="J36" s="163" t="s">
        <v>547</v>
      </c>
    </row>
    <row r="37" spans="2:10" s="82" customFormat="1" ht="12.75">
      <c r="B37" s="149">
        <v>111</v>
      </c>
      <c r="C37" s="149" t="s">
        <v>1</v>
      </c>
      <c r="D37" s="149" t="s">
        <v>182</v>
      </c>
      <c r="E37" s="152">
        <v>2802590</v>
      </c>
      <c r="F37" s="152">
        <v>2948216</v>
      </c>
      <c r="G37" s="153">
        <f t="shared" si="0"/>
        <v>-145626</v>
      </c>
      <c r="H37" s="153">
        <v>-141396</v>
      </c>
      <c r="I37" s="153">
        <f t="shared" si="1"/>
        <v>-287022</v>
      </c>
      <c r="J37" s="163" t="s">
        <v>547</v>
      </c>
    </row>
    <row r="38" spans="2:10" s="82" customFormat="1" ht="12.75">
      <c r="B38" s="149">
        <v>401</v>
      </c>
      <c r="C38" s="149" t="s">
        <v>178</v>
      </c>
      <c r="D38" s="149" t="s">
        <v>182</v>
      </c>
      <c r="E38" s="152">
        <v>14466957</v>
      </c>
      <c r="F38" s="152">
        <v>14539648</v>
      </c>
      <c r="G38" s="153">
        <f t="shared" si="0"/>
        <v>-72691</v>
      </c>
      <c r="H38" s="153">
        <v>-393675</v>
      </c>
      <c r="I38" s="153">
        <f t="shared" si="1"/>
        <v>-466366</v>
      </c>
      <c r="J38" s="163" t="s">
        <v>547</v>
      </c>
    </row>
    <row r="39" spans="2:10" s="82" customFormat="1" ht="12.75">
      <c r="B39" s="149">
        <v>502</v>
      </c>
      <c r="C39" s="149" t="s">
        <v>121</v>
      </c>
      <c r="D39" s="149" t="s">
        <v>182</v>
      </c>
      <c r="E39" s="152">
        <v>22388815</v>
      </c>
      <c r="F39" s="152">
        <v>21534189</v>
      </c>
      <c r="G39" s="153">
        <f t="shared" si="0"/>
        <v>854626</v>
      </c>
      <c r="H39" s="153">
        <v>1186795</v>
      </c>
      <c r="I39" s="153">
        <f t="shared" si="1"/>
        <v>2041421</v>
      </c>
      <c r="J39" s="163" t="s">
        <v>547</v>
      </c>
    </row>
    <row r="40" spans="2:10" s="82" customFormat="1" ht="12.75">
      <c r="B40" s="149">
        <v>504</v>
      </c>
      <c r="C40" s="149" t="s">
        <v>127</v>
      </c>
      <c r="D40" s="149" t="s">
        <v>182</v>
      </c>
      <c r="E40" s="152">
        <v>14976855</v>
      </c>
      <c r="F40" s="152">
        <v>15833200</v>
      </c>
      <c r="G40" s="153">
        <f t="shared" si="0"/>
        <v>-856345</v>
      </c>
      <c r="H40" s="153">
        <v>211267</v>
      </c>
      <c r="I40" s="153">
        <f t="shared" si="1"/>
        <v>-645078</v>
      </c>
      <c r="J40" s="163" t="s">
        <v>547</v>
      </c>
    </row>
    <row r="41" spans="2:10" s="82" customFormat="1" ht="12.75">
      <c r="B41" s="149">
        <v>601</v>
      </c>
      <c r="C41" s="149" t="s">
        <v>179</v>
      </c>
      <c r="D41" s="149" t="s">
        <v>182</v>
      </c>
      <c r="E41" s="152">
        <v>16162298</v>
      </c>
      <c r="F41" s="152">
        <v>15654107</v>
      </c>
      <c r="G41" s="153">
        <f t="shared" si="0"/>
        <v>508191</v>
      </c>
      <c r="H41" s="153">
        <v>0</v>
      </c>
      <c r="I41" s="153">
        <f t="shared" si="1"/>
        <v>508191</v>
      </c>
      <c r="J41" s="163" t="s">
        <v>547</v>
      </c>
    </row>
    <row r="42" spans="2:10" s="82" customFormat="1" ht="12.75">
      <c r="B42" s="149">
        <v>602</v>
      </c>
      <c r="C42" s="149" t="s">
        <v>180</v>
      </c>
      <c r="D42" s="149" t="s">
        <v>198</v>
      </c>
      <c r="E42" s="152">
        <v>30925221</v>
      </c>
      <c r="F42" s="152">
        <v>30847726</v>
      </c>
      <c r="G42" s="153">
        <f t="shared" si="0"/>
        <v>77495</v>
      </c>
      <c r="H42" s="153">
        <v>983002</v>
      </c>
      <c r="I42" s="153">
        <f t="shared" si="1"/>
        <v>1060497</v>
      </c>
      <c r="J42" s="163" t="s">
        <v>547</v>
      </c>
    </row>
    <row r="43" spans="2:10" s="82" customFormat="1" ht="12.75">
      <c r="B43" s="149">
        <v>603</v>
      </c>
      <c r="C43" s="149" t="s">
        <v>181</v>
      </c>
      <c r="D43" s="149" t="s">
        <v>182</v>
      </c>
      <c r="E43" s="152">
        <v>8946926</v>
      </c>
      <c r="F43" s="152">
        <v>8700724</v>
      </c>
      <c r="G43" s="153">
        <f t="shared" si="0"/>
        <v>246202</v>
      </c>
      <c r="H43" s="153">
        <v>243875</v>
      </c>
      <c r="I43" s="153">
        <f t="shared" si="1"/>
        <v>490077</v>
      </c>
      <c r="J43" s="163" t="s">
        <v>547</v>
      </c>
    </row>
    <row r="44" spans="2:10" s="82" customFormat="1" ht="12.75">
      <c r="B44" s="149">
        <v>605</v>
      </c>
      <c r="C44" s="149" t="s">
        <v>87</v>
      </c>
      <c r="D44" s="149" t="s">
        <v>182</v>
      </c>
      <c r="E44" s="152">
        <v>13988061</v>
      </c>
      <c r="F44" s="152">
        <v>13994977</v>
      </c>
      <c r="G44" s="153">
        <f t="shared" si="0"/>
        <v>-6916</v>
      </c>
      <c r="H44" s="153">
        <v>1017822</v>
      </c>
      <c r="I44" s="153">
        <f t="shared" si="1"/>
        <v>1010906</v>
      </c>
      <c r="J44" s="163" t="s">
        <v>547</v>
      </c>
    </row>
    <row r="45" spans="2:10" s="82" customFormat="1" ht="12.75">
      <c r="B45" s="149"/>
      <c r="C45" s="149"/>
      <c r="D45" s="149"/>
      <c r="E45" s="152"/>
      <c r="F45" s="152"/>
      <c r="G45" s="153"/>
      <c r="H45" s="153"/>
      <c r="I45" s="153"/>
      <c r="J45" s="149"/>
    </row>
    <row r="46" spans="2:10" s="82" customFormat="1" ht="12.75">
      <c r="B46" s="150" t="s">
        <v>22</v>
      </c>
      <c r="C46" s="149"/>
      <c r="D46" s="149"/>
      <c r="E46" s="152"/>
      <c r="F46" s="152"/>
      <c r="G46" s="153"/>
      <c r="H46" s="153"/>
      <c r="I46" s="153"/>
      <c r="J46" s="149"/>
    </row>
    <row r="47" spans="2:10" s="82" customFormat="1" ht="12.75">
      <c r="B47" s="157">
        <v>100</v>
      </c>
      <c r="C47" s="149" t="s">
        <v>549</v>
      </c>
      <c r="D47" s="149"/>
      <c r="E47" s="152"/>
      <c r="F47" s="152"/>
      <c r="G47" s="153"/>
      <c r="H47" s="153"/>
      <c r="I47" s="153"/>
      <c r="J47" s="149"/>
    </row>
    <row r="48" spans="2:10" s="82" customFormat="1" ht="12.75">
      <c r="B48" s="150"/>
      <c r="C48" s="149" t="s">
        <v>550</v>
      </c>
      <c r="D48" s="149" t="s">
        <v>551</v>
      </c>
      <c r="E48" s="152">
        <v>753740</v>
      </c>
      <c r="F48" s="152">
        <v>0</v>
      </c>
      <c r="G48" s="153">
        <f t="shared" si="0"/>
        <v>753740</v>
      </c>
      <c r="H48" s="153">
        <v>0</v>
      </c>
      <c r="I48" s="153">
        <f t="shared" si="1"/>
        <v>753740</v>
      </c>
      <c r="J48" s="163" t="s">
        <v>547</v>
      </c>
    </row>
    <row r="49" spans="2:10" s="82" customFormat="1" ht="12.75">
      <c r="B49" s="157">
        <v>101</v>
      </c>
      <c r="C49" s="149" t="s">
        <v>165</v>
      </c>
      <c r="D49" s="157"/>
      <c r="E49" s="152"/>
      <c r="F49" s="152"/>
      <c r="G49" s="153"/>
      <c r="H49" s="153"/>
      <c r="I49" s="153"/>
      <c r="J49" s="163" t="s">
        <v>552</v>
      </c>
    </row>
    <row r="50" spans="2:10" s="82" customFormat="1" ht="12.75">
      <c r="B50" s="157"/>
      <c r="C50" s="157" t="s">
        <v>156</v>
      </c>
      <c r="D50" s="157" t="s">
        <v>157</v>
      </c>
      <c r="E50" s="152">
        <v>15806304</v>
      </c>
      <c r="F50" s="152">
        <v>13451255</v>
      </c>
      <c r="G50" s="153">
        <f t="shared" si="0"/>
        <v>2355049</v>
      </c>
      <c r="H50" s="153">
        <v>0</v>
      </c>
      <c r="I50" s="153">
        <f t="shared" si="1"/>
        <v>2355049</v>
      </c>
      <c r="J50" s="163" t="s">
        <v>547</v>
      </c>
    </row>
    <row r="51" spans="2:10" s="82" customFormat="1" ht="27" customHeight="1">
      <c r="B51" s="157">
        <v>102</v>
      </c>
      <c r="C51" s="149" t="s">
        <v>338</v>
      </c>
      <c r="D51" s="149"/>
      <c r="E51" s="157"/>
      <c r="F51" s="157"/>
      <c r="G51" s="153"/>
      <c r="H51" s="157"/>
      <c r="I51" s="153"/>
      <c r="J51" s="163" t="s">
        <v>552</v>
      </c>
    </row>
    <row r="52" spans="2:10" s="82" customFormat="1" ht="28.5" customHeight="1">
      <c r="B52" s="157"/>
      <c r="C52" s="149" t="s">
        <v>339</v>
      </c>
      <c r="D52" s="149" t="s">
        <v>182</v>
      </c>
      <c r="E52" s="153">
        <v>22675822</v>
      </c>
      <c r="F52" s="153">
        <v>28300564</v>
      </c>
      <c r="G52" s="153">
        <f t="shared" si="0"/>
        <v>-5624742</v>
      </c>
      <c r="H52" s="153">
        <v>0</v>
      </c>
      <c r="I52" s="153">
        <f t="shared" si="1"/>
        <v>-5624742</v>
      </c>
      <c r="J52" s="163" t="s">
        <v>547</v>
      </c>
    </row>
    <row r="53" spans="2:10" s="82" customFormat="1" ht="12.75">
      <c r="B53" s="157">
        <v>104</v>
      </c>
      <c r="C53" s="149" t="s">
        <v>173</v>
      </c>
      <c r="D53" s="149"/>
      <c r="E53" s="152"/>
      <c r="F53" s="152"/>
      <c r="G53" s="153"/>
      <c r="H53" s="153"/>
      <c r="I53" s="153" t="s">
        <v>552</v>
      </c>
      <c r="J53" s="163" t="s">
        <v>552</v>
      </c>
    </row>
    <row r="54" spans="2:10" s="82" customFormat="1" ht="25.5">
      <c r="B54" s="150"/>
      <c r="C54" s="151" t="s">
        <v>340</v>
      </c>
      <c r="D54" s="149" t="s">
        <v>182</v>
      </c>
      <c r="E54" s="152">
        <v>1371978</v>
      </c>
      <c r="F54" s="152">
        <v>0</v>
      </c>
      <c r="G54" s="153">
        <f t="shared" si="0"/>
        <v>1371978</v>
      </c>
      <c r="H54" s="153">
        <v>0</v>
      </c>
      <c r="I54" s="153">
        <f t="shared" si="1"/>
        <v>1371978</v>
      </c>
      <c r="J54" s="163" t="s">
        <v>547</v>
      </c>
    </row>
    <row r="55" spans="2:10" s="82" customFormat="1" ht="25.5">
      <c r="B55" s="150"/>
      <c r="C55" s="151" t="s">
        <v>553</v>
      </c>
      <c r="D55" s="149" t="s">
        <v>182</v>
      </c>
      <c r="E55" s="152">
        <v>0</v>
      </c>
      <c r="F55" s="152">
        <v>-2011652</v>
      </c>
      <c r="G55" s="153">
        <f t="shared" si="0"/>
        <v>2011652</v>
      </c>
      <c r="H55" s="153">
        <v>0</v>
      </c>
      <c r="I55" s="153">
        <f t="shared" si="1"/>
        <v>2011652</v>
      </c>
      <c r="J55" s="163" t="s">
        <v>547</v>
      </c>
    </row>
    <row r="56" spans="2:10" s="82" customFormat="1" ht="12.75">
      <c r="B56" s="157">
        <v>105</v>
      </c>
      <c r="C56" s="149" t="s">
        <v>194</v>
      </c>
      <c r="D56" s="157"/>
      <c r="E56" s="149"/>
      <c r="F56" s="149"/>
      <c r="G56" s="153"/>
      <c r="H56" s="157"/>
      <c r="I56" s="153" t="s">
        <v>552</v>
      </c>
      <c r="J56" s="163" t="s">
        <v>552</v>
      </c>
    </row>
    <row r="57" spans="2:10" s="82" customFormat="1" ht="12.75">
      <c r="B57" s="157"/>
      <c r="C57" s="149" t="s">
        <v>265</v>
      </c>
      <c r="D57" s="157" t="s">
        <v>264</v>
      </c>
      <c r="E57" s="152">
        <v>39593</v>
      </c>
      <c r="F57" s="152">
        <v>25002</v>
      </c>
      <c r="G57" s="153">
        <f t="shared" si="0"/>
        <v>14591</v>
      </c>
      <c r="H57" s="153">
        <v>0</v>
      </c>
      <c r="I57" s="153">
        <f t="shared" si="1"/>
        <v>14591</v>
      </c>
      <c r="J57" s="163" t="s">
        <v>547</v>
      </c>
    </row>
    <row r="58" spans="2:10" s="82" customFormat="1" ht="12.75">
      <c r="B58" s="149">
        <v>602</v>
      </c>
      <c r="C58" s="149" t="s">
        <v>180</v>
      </c>
      <c r="D58" s="149"/>
      <c r="E58" s="149"/>
      <c r="F58" s="149"/>
      <c r="G58" s="153"/>
      <c r="H58" s="157"/>
      <c r="I58" s="153" t="s">
        <v>552</v>
      </c>
      <c r="J58" s="163" t="s">
        <v>552</v>
      </c>
    </row>
    <row r="59" spans="2:10" s="82" customFormat="1" ht="12.75">
      <c r="B59" s="149"/>
      <c r="C59" s="149" t="s">
        <v>249</v>
      </c>
      <c r="D59" s="149" t="s">
        <v>182</v>
      </c>
      <c r="E59" s="152">
        <v>230855</v>
      </c>
      <c r="F59" s="152">
        <v>82065</v>
      </c>
      <c r="G59" s="153">
        <f t="shared" si="0"/>
        <v>148790</v>
      </c>
      <c r="H59" s="153">
        <v>0</v>
      </c>
      <c r="I59" s="153">
        <f t="shared" si="1"/>
        <v>148790</v>
      </c>
      <c r="J59" s="163" t="s">
        <v>547</v>
      </c>
    </row>
    <row r="60" spans="2:10" s="82" customFormat="1" ht="12.75">
      <c r="B60" s="149"/>
      <c r="C60" s="149"/>
      <c r="D60" s="149"/>
      <c r="E60" s="152"/>
      <c r="F60" s="152"/>
      <c r="G60" s="153"/>
      <c r="H60" s="153"/>
      <c r="I60" s="153"/>
      <c r="J60" s="163" t="s">
        <v>552</v>
      </c>
    </row>
    <row r="61" spans="2:10" s="82" customFormat="1" ht="12.75">
      <c r="B61" s="150" t="s">
        <v>239</v>
      </c>
      <c r="C61" s="149"/>
      <c r="D61" s="149"/>
      <c r="E61" s="149"/>
      <c r="F61" s="149"/>
      <c r="G61" s="153"/>
      <c r="H61" s="153"/>
      <c r="I61" s="153"/>
      <c r="J61" s="163" t="s">
        <v>552</v>
      </c>
    </row>
    <row r="62" spans="2:10" s="82" customFormat="1" ht="12.75">
      <c r="B62" s="149">
        <v>100</v>
      </c>
      <c r="C62" s="149" t="s">
        <v>188</v>
      </c>
      <c r="D62" s="149"/>
      <c r="E62" s="149"/>
      <c r="F62" s="149"/>
      <c r="G62" s="153"/>
      <c r="H62" s="157"/>
      <c r="I62" s="153"/>
      <c r="J62" s="163" t="s">
        <v>552</v>
      </c>
    </row>
    <row r="63" spans="2:10" s="82" customFormat="1" ht="12.75">
      <c r="B63" s="149"/>
      <c r="C63" s="149" t="s">
        <v>185</v>
      </c>
      <c r="D63" s="149" t="s">
        <v>182</v>
      </c>
      <c r="E63" s="152">
        <v>3060890</v>
      </c>
      <c r="F63" s="152">
        <v>3059897</v>
      </c>
      <c r="G63" s="153">
        <f t="shared" si="0"/>
        <v>993</v>
      </c>
      <c r="H63" s="153">
        <v>153587</v>
      </c>
      <c r="I63" s="153">
        <f t="shared" si="1"/>
        <v>154580</v>
      </c>
      <c r="J63" s="163" t="s">
        <v>547</v>
      </c>
    </row>
    <row r="64" spans="2:10" s="82" customFormat="1" ht="12.75">
      <c r="B64" s="149">
        <v>105</v>
      </c>
      <c r="C64" s="149" t="s">
        <v>554</v>
      </c>
      <c r="D64" s="149"/>
      <c r="E64" s="152"/>
      <c r="F64" s="152"/>
      <c r="G64" s="153"/>
      <c r="H64" s="153"/>
      <c r="I64" s="153" t="s">
        <v>552</v>
      </c>
      <c r="J64" s="163" t="s">
        <v>552</v>
      </c>
    </row>
    <row r="65" spans="2:10" s="82" customFormat="1" ht="12.75">
      <c r="B65" s="149"/>
      <c r="C65" s="149" t="s">
        <v>185</v>
      </c>
      <c r="D65" s="149" t="s">
        <v>182</v>
      </c>
      <c r="E65" s="152">
        <v>848</v>
      </c>
      <c r="F65" s="152">
        <v>0</v>
      </c>
      <c r="G65" s="153">
        <f t="shared" si="0"/>
        <v>848</v>
      </c>
      <c r="H65" s="153">
        <v>0</v>
      </c>
      <c r="I65" s="153">
        <f t="shared" si="1"/>
        <v>848</v>
      </c>
      <c r="J65" s="163" t="s">
        <v>547</v>
      </c>
    </row>
    <row r="66" spans="2:10" s="82" customFormat="1" ht="12.75">
      <c r="B66" s="149">
        <v>108</v>
      </c>
      <c r="C66" s="149" t="s">
        <v>555</v>
      </c>
      <c r="D66" s="149"/>
      <c r="E66" s="152"/>
      <c r="F66" s="152"/>
      <c r="G66" s="153"/>
      <c r="H66" s="153"/>
      <c r="I66" s="153" t="s">
        <v>552</v>
      </c>
      <c r="J66" s="163" t="s">
        <v>552</v>
      </c>
    </row>
    <row r="67" spans="2:10" s="82" customFormat="1" ht="12.75">
      <c r="B67" s="149"/>
      <c r="C67" s="149" t="s">
        <v>185</v>
      </c>
      <c r="D67" s="149" t="s">
        <v>182</v>
      </c>
      <c r="E67" s="152">
        <v>2326310</v>
      </c>
      <c r="F67" s="152">
        <v>2329565</v>
      </c>
      <c r="G67" s="153">
        <f t="shared" si="0"/>
        <v>-3255</v>
      </c>
      <c r="H67" s="153">
        <v>0</v>
      </c>
      <c r="I67" s="153">
        <f t="shared" si="1"/>
        <v>-3255</v>
      </c>
      <c r="J67" s="163" t="s">
        <v>547</v>
      </c>
    </row>
    <row r="68" spans="2:10" s="82" customFormat="1" ht="12.75">
      <c r="B68" s="149"/>
      <c r="C68" s="149"/>
      <c r="D68" s="149"/>
      <c r="E68" s="152"/>
      <c r="F68" s="152"/>
      <c r="G68" s="153"/>
      <c r="H68" s="153"/>
      <c r="I68" s="153"/>
      <c r="J68" s="163" t="s">
        <v>556</v>
      </c>
    </row>
    <row r="69" spans="2:10" s="82" customFormat="1" ht="12.75">
      <c r="B69" s="150" t="s">
        <v>183</v>
      </c>
      <c r="C69" s="149"/>
      <c r="D69" s="149"/>
      <c r="E69" s="149"/>
      <c r="F69" s="149"/>
      <c r="G69" s="153"/>
      <c r="H69" s="153"/>
      <c r="I69" s="153" t="s">
        <v>552</v>
      </c>
      <c r="J69" s="163" t="s">
        <v>552</v>
      </c>
    </row>
    <row r="70" spans="2:10" s="82" customFormat="1" ht="12.75">
      <c r="B70" s="149">
        <v>100</v>
      </c>
      <c r="C70" s="149" t="s">
        <v>188</v>
      </c>
      <c r="D70" s="149"/>
      <c r="E70" s="149"/>
      <c r="F70" s="149"/>
      <c r="G70" s="153"/>
      <c r="H70" s="157"/>
      <c r="I70" s="153" t="s">
        <v>552</v>
      </c>
      <c r="J70" s="163" t="s">
        <v>552</v>
      </c>
    </row>
    <row r="71" spans="2:10" s="82" customFormat="1" ht="12.75">
      <c r="B71" s="149"/>
      <c r="C71" s="149" t="s">
        <v>240</v>
      </c>
      <c r="D71" s="149" t="s">
        <v>182</v>
      </c>
      <c r="E71" s="152">
        <v>66491</v>
      </c>
      <c r="F71" s="152">
        <v>26740</v>
      </c>
      <c r="G71" s="153">
        <f t="shared" si="0"/>
        <v>39751</v>
      </c>
      <c r="H71" s="153">
        <v>0</v>
      </c>
      <c r="I71" s="153">
        <f t="shared" si="1"/>
        <v>39751</v>
      </c>
      <c r="J71" s="163" t="s">
        <v>547</v>
      </c>
    </row>
    <row r="72" spans="2:10" s="82" customFormat="1" ht="12.75">
      <c r="B72" s="149">
        <v>101</v>
      </c>
      <c r="C72" s="149" t="s">
        <v>184</v>
      </c>
      <c r="D72" s="149"/>
      <c r="E72" s="152"/>
      <c r="F72" s="152"/>
      <c r="G72" s="153"/>
      <c r="H72" s="153"/>
      <c r="I72" s="153" t="s">
        <v>552</v>
      </c>
      <c r="J72" s="163" t="s">
        <v>552</v>
      </c>
    </row>
    <row r="73" spans="2:10" s="82" customFormat="1" ht="12.75">
      <c r="B73" s="149"/>
      <c r="C73" s="149" t="s">
        <v>557</v>
      </c>
      <c r="D73" s="149" t="s">
        <v>182</v>
      </c>
      <c r="E73" s="152">
        <v>50000</v>
      </c>
      <c r="F73" s="152">
        <v>0</v>
      </c>
      <c r="G73" s="153">
        <f t="shared" si="0"/>
        <v>50000</v>
      </c>
      <c r="H73" s="153">
        <v>0</v>
      </c>
      <c r="I73" s="153">
        <f t="shared" si="1"/>
        <v>50000</v>
      </c>
      <c r="J73" s="163" t="s">
        <v>547</v>
      </c>
    </row>
    <row r="74" spans="2:10" s="82" customFormat="1" ht="12.75">
      <c r="B74" s="149">
        <v>102</v>
      </c>
      <c r="C74" s="149" t="s">
        <v>338</v>
      </c>
      <c r="D74" s="149"/>
      <c r="E74" s="149"/>
      <c r="F74" s="149"/>
      <c r="G74" s="153"/>
      <c r="H74" s="157"/>
      <c r="I74" s="153" t="s">
        <v>552</v>
      </c>
      <c r="J74" s="163" t="s">
        <v>552</v>
      </c>
    </row>
    <row r="75" spans="2:10" s="82" customFormat="1" ht="12.75">
      <c r="B75" s="149"/>
      <c r="C75" s="149" t="s">
        <v>341</v>
      </c>
      <c r="D75" s="149" t="s">
        <v>182</v>
      </c>
      <c r="E75" s="152">
        <v>3527665</v>
      </c>
      <c r="F75" s="152">
        <v>2890852</v>
      </c>
      <c r="G75" s="153">
        <f t="shared" si="0"/>
        <v>636813</v>
      </c>
      <c r="H75" s="153">
        <v>0</v>
      </c>
      <c r="I75" s="153">
        <f t="shared" si="1"/>
        <v>636813</v>
      </c>
      <c r="J75" s="163" t="s">
        <v>547</v>
      </c>
    </row>
    <row r="76" spans="2:10" s="82" customFormat="1" ht="12.75">
      <c r="B76" s="149">
        <v>103</v>
      </c>
      <c r="C76" s="149" t="s">
        <v>186</v>
      </c>
      <c r="D76" s="149"/>
      <c r="E76" s="149"/>
      <c r="F76" s="149"/>
      <c r="G76" s="153"/>
      <c r="H76" s="157"/>
      <c r="I76" s="153" t="s">
        <v>552</v>
      </c>
      <c r="J76" s="163" t="s">
        <v>552</v>
      </c>
    </row>
    <row r="77" spans="2:10" s="82" customFormat="1" ht="12.75">
      <c r="B77" s="149"/>
      <c r="C77" s="149" t="s">
        <v>558</v>
      </c>
      <c r="D77" s="149" t="s">
        <v>182</v>
      </c>
      <c r="E77" s="152">
        <v>0</v>
      </c>
      <c r="F77" s="152">
        <v>4088</v>
      </c>
      <c r="G77" s="153">
        <f aca="true" t="shared" si="2" ref="G77:G119">SUM(E77-F77)</f>
        <v>-4088</v>
      </c>
      <c r="H77" s="157">
        <v>0</v>
      </c>
      <c r="I77" s="153">
        <f aca="true" t="shared" si="3" ref="I77:I119">SUM(G77:H77)</f>
        <v>-4088</v>
      </c>
      <c r="J77" s="163" t="s">
        <v>547</v>
      </c>
    </row>
    <row r="78" spans="2:10" s="82" customFormat="1" ht="12.75">
      <c r="B78" s="149"/>
      <c r="C78" s="160" t="s">
        <v>342</v>
      </c>
      <c r="D78" s="149" t="s">
        <v>191</v>
      </c>
      <c r="E78" s="152">
        <v>408860</v>
      </c>
      <c r="F78" s="152">
        <v>0</v>
      </c>
      <c r="G78" s="153">
        <f t="shared" si="2"/>
        <v>408860</v>
      </c>
      <c r="H78" s="153">
        <v>0</v>
      </c>
      <c r="I78" s="153">
        <f t="shared" si="3"/>
        <v>408860</v>
      </c>
      <c r="J78" s="163" t="s">
        <v>547</v>
      </c>
    </row>
    <row r="79" spans="2:10" s="82" customFormat="1" ht="12.75">
      <c r="B79" s="149"/>
      <c r="C79" s="149" t="s">
        <v>241</v>
      </c>
      <c r="D79" s="149" t="s">
        <v>243</v>
      </c>
      <c r="E79" s="152">
        <v>-347731</v>
      </c>
      <c r="F79" s="152">
        <v>-102996</v>
      </c>
      <c r="G79" s="153">
        <f t="shared" si="2"/>
        <v>-244735</v>
      </c>
      <c r="H79" s="153">
        <v>0</v>
      </c>
      <c r="I79" s="153">
        <f t="shared" si="3"/>
        <v>-244735</v>
      </c>
      <c r="J79" s="163" t="s">
        <v>547</v>
      </c>
    </row>
    <row r="80" spans="2:10" s="82" customFormat="1" ht="12.75">
      <c r="B80" s="149"/>
      <c r="C80" s="149" t="s">
        <v>242</v>
      </c>
      <c r="D80" s="149" t="s">
        <v>243</v>
      </c>
      <c r="E80" s="152">
        <v>-215360</v>
      </c>
      <c r="F80" s="152">
        <v>310969</v>
      </c>
      <c r="G80" s="153">
        <f t="shared" si="2"/>
        <v>-526329</v>
      </c>
      <c r="H80" s="153">
        <v>0</v>
      </c>
      <c r="I80" s="153">
        <f t="shared" si="3"/>
        <v>-526329</v>
      </c>
      <c r="J80" s="163" t="s">
        <v>547</v>
      </c>
    </row>
    <row r="81" spans="2:10" s="82" customFormat="1" ht="12.75">
      <c r="B81" s="149"/>
      <c r="C81" s="149" t="s">
        <v>559</v>
      </c>
      <c r="D81" s="149" t="s">
        <v>243</v>
      </c>
      <c r="E81" s="152">
        <v>370000</v>
      </c>
      <c r="F81" s="152">
        <v>171913</v>
      </c>
      <c r="G81" s="153">
        <f t="shared" si="2"/>
        <v>198087</v>
      </c>
      <c r="H81" s="153">
        <v>0</v>
      </c>
      <c r="I81" s="153">
        <f t="shared" si="3"/>
        <v>198087</v>
      </c>
      <c r="J81" s="163" t="s">
        <v>547</v>
      </c>
    </row>
    <row r="82" spans="2:10" s="82" customFormat="1" ht="12.75">
      <c r="B82" s="149"/>
      <c r="C82" s="149" t="s">
        <v>187</v>
      </c>
      <c r="D82" s="149" t="s">
        <v>243</v>
      </c>
      <c r="E82" s="152">
        <v>3496927</v>
      </c>
      <c r="F82" s="152">
        <v>572526</v>
      </c>
      <c r="G82" s="153">
        <f t="shared" si="2"/>
        <v>2924401</v>
      </c>
      <c r="H82" s="153">
        <v>0</v>
      </c>
      <c r="I82" s="153">
        <f t="shared" si="3"/>
        <v>2924401</v>
      </c>
      <c r="J82" s="163" t="s">
        <v>547</v>
      </c>
    </row>
    <row r="83" spans="2:10" s="82" customFormat="1" ht="12.75">
      <c r="B83" s="149"/>
      <c r="C83" s="149" t="s">
        <v>560</v>
      </c>
      <c r="D83" s="149" t="s">
        <v>243</v>
      </c>
      <c r="E83" s="152">
        <v>400000</v>
      </c>
      <c r="F83" s="152">
        <v>202232</v>
      </c>
      <c r="G83" s="153">
        <f t="shared" si="2"/>
        <v>197768</v>
      </c>
      <c r="H83" s="153">
        <v>0</v>
      </c>
      <c r="I83" s="153">
        <f t="shared" si="3"/>
        <v>197768</v>
      </c>
      <c r="J83" s="163" t="s">
        <v>547</v>
      </c>
    </row>
    <row r="84" spans="2:10" s="82" customFormat="1" ht="12.75">
      <c r="B84" s="149"/>
      <c r="C84" s="149" t="s">
        <v>561</v>
      </c>
      <c r="D84" s="149" t="s">
        <v>243</v>
      </c>
      <c r="E84" s="152">
        <v>100000</v>
      </c>
      <c r="F84" s="152">
        <v>0</v>
      </c>
      <c r="G84" s="153">
        <f t="shared" si="2"/>
        <v>100000</v>
      </c>
      <c r="H84" s="153">
        <v>0</v>
      </c>
      <c r="I84" s="153">
        <f t="shared" si="3"/>
        <v>100000</v>
      </c>
      <c r="J84" s="163" t="s">
        <v>547</v>
      </c>
    </row>
    <row r="85" spans="2:10" s="82" customFormat="1" ht="12.75">
      <c r="B85" s="149"/>
      <c r="C85" s="149" t="s">
        <v>343</v>
      </c>
      <c r="D85" s="149" t="s">
        <v>243</v>
      </c>
      <c r="E85" s="152">
        <v>306412</v>
      </c>
      <c r="F85" s="152">
        <v>33995</v>
      </c>
      <c r="G85" s="153">
        <f t="shared" si="2"/>
        <v>272417</v>
      </c>
      <c r="H85" s="153">
        <v>0</v>
      </c>
      <c r="I85" s="153">
        <f t="shared" si="3"/>
        <v>272417</v>
      </c>
      <c r="J85" s="163" t="s">
        <v>547</v>
      </c>
    </row>
    <row r="86" spans="2:10" s="82" customFormat="1" ht="12.75">
      <c r="B86" s="149">
        <v>104</v>
      </c>
      <c r="C86" s="149" t="s">
        <v>173</v>
      </c>
      <c r="D86" s="149"/>
      <c r="E86" s="152"/>
      <c r="F86" s="152"/>
      <c r="G86" s="153"/>
      <c r="H86" s="153"/>
      <c r="I86" s="153" t="s">
        <v>552</v>
      </c>
      <c r="J86" s="163" t="s">
        <v>552</v>
      </c>
    </row>
    <row r="87" spans="2:10" s="82" customFormat="1" ht="12.75">
      <c r="B87" s="149"/>
      <c r="C87" s="149" t="s">
        <v>244</v>
      </c>
      <c r="D87" s="149" t="s">
        <v>182</v>
      </c>
      <c r="E87" s="152">
        <v>899281</v>
      </c>
      <c r="F87" s="152">
        <v>804044</v>
      </c>
      <c r="G87" s="153">
        <f t="shared" si="2"/>
        <v>95237</v>
      </c>
      <c r="H87" s="153">
        <v>0</v>
      </c>
      <c r="I87" s="153">
        <f t="shared" si="3"/>
        <v>95237</v>
      </c>
      <c r="J87" s="163" t="s">
        <v>547</v>
      </c>
    </row>
    <row r="88" spans="2:10" s="82" customFormat="1" ht="12.75">
      <c r="B88" s="149"/>
      <c r="C88" s="149" t="s">
        <v>562</v>
      </c>
      <c r="D88" s="149" t="s">
        <v>182</v>
      </c>
      <c r="E88" s="152">
        <v>1000000</v>
      </c>
      <c r="F88" s="152">
        <v>-260000</v>
      </c>
      <c r="G88" s="153">
        <f t="shared" si="2"/>
        <v>1260000</v>
      </c>
      <c r="H88" s="153">
        <v>0</v>
      </c>
      <c r="I88" s="153">
        <f t="shared" si="3"/>
        <v>1260000</v>
      </c>
      <c r="J88" s="163" t="s">
        <v>547</v>
      </c>
    </row>
    <row r="89" spans="2:10" s="82" customFormat="1" ht="12.75">
      <c r="B89" s="149"/>
      <c r="C89" s="149" t="s">
        <v>193</v>
      </c>
      <c r="D89" s="149" t="s">
        <v>182</v>
      </c>
      <c r="E89" s="152">
        <v>6526926</v>
      </c>
      <c r="F89" s="152">
        <v>3254853</v>
      </c>
      <c r="G89" s="153">
        <f t="shared" si="2"/>
        <v>3272073</v>
      </c>
      <c r="H89" s="153">
        <v>4206254</v>
      </c>
      <c r="I89" s="153">
        <f t="shared" si="3"/>
        <v>7478327</v>
      </c>
      <c r="J89" s="163" t="s">
        <v>547</v>
      </c>
    </row>
    <row r="90" spans="2:10" s="82" customFormat="1" ht="12.75">
      <c r="B90" s="149"/>
      <c r="C90" s="149" t="s">
        <v>192</v>
      </c>
      <c r="D90" s="149" t="s">
        <v>182</v>
      </c>
      <c r="E90" s="152">
        <v>10380</v>
      </c>
      <c r="F90" s="152">
        <v>92490</v>
      </c>
      <c r="G90" s="153">
        <f t="shared" si="2"/>
        <v>-82110</v>
      </c>
      <c r="H90" s="153">
        <v>0</v>
      </c>
      <c r="I90" s="153">
        <f t="shared" si="3"/>
        <v>-82110</v>
      </c>
      <c r="J90" s="163" t="s">
        <v>547</v>
      </c>
    </row>
    <row r="91" spans="2:10" s="82" customFormat="1" ht="12.75">
      <c r="B91" s="149"/>
      <c r="C91" s="149" t="s">
        <v>245</v>
      </c>
      <c r="D91" s="149" t="s">
        <v>182</v>
      </c>
      <c r="E91" s="152">
        <v>-57941</v>
      </c>
      <c r="F91" s="152">
        <v>-45816</v>
      </c>
      <c r="G91" s="153">
        <f t="shared" si="2"/>
        <v>-12125</v>
      </c>
      <c r="H91" s="153">
        <v>0</v>
      </c>
      <c r="I91" s="153">
        <f t="shared" si="3"/>
        <v>-12125</v>
      </c>
      <c r="J91" s="163" t="s">
        <v>547</v>
      </c>
    </row>
    <row r="92" spans="2:10" s="82" customFormat="1" ht="12.75">
      <c r="B92" s="149"/>
      <c r="C92" s="149" t="s">
        <v>246</v>
      </c>
      <c r="D92" s="149" t="s">
        <v>182</v>
      </c>
      <c r="E92" s="152">
        <v>-16411</v>
      </c>
      <c r="F92" s="152">
        <v>-19845</v>
      </c>
      <c r="G92" s="153">
        <f t="shared" si="2"/>
        <v>3434</v>
      </c>
      <c r="H92" s="153">
        <v>0</v>
      </c>
      <c r="I92" s="153">
        <f t="shared" si="3"/>
        <v>3434</v>
      </c>
      <c r="J92" s="163" t="s">
        <v>547</v>
      </c>
    </row>
    <row r="93" spans="2:10" s="82" customFormat="1" ht="12.75">
      <c r="B93" s="149"/>
      <c r="C93" s="149" t="s">
        <v>563</v>
      </c>
      <c r="D93" s="149" t="s">
        <v>191</v>
      </c>
      <c r="E93" s="152">
        <v>2891811</v>
      </c>
      <c r="F93" s="152">
        <v>0</v>
      </c>
      <c r="G93" s="153">
        <f t="shared" si="2"/>
        <v>2891811</v>
      </c>
      <c r="H93" s="153">
        <v>0</v>
      </c>
      <c r="I93" s="153">
        <f t="shared" si="3"/>
        <v>2891811</v>
      </c>
      <c r="J93" s="163" t="s">
        <v>547</v>
      </c>
    </row>
    <row r="94" spans="2:10" s="82" customFormat="1" ht="12.75">
      <c r="B94" s="149"/>
      <c r="C94" s="149" t="s">
        <v>564</v>
      </c>
      <c r="D94" s="149" t="s">
        <v>191</v>
      </c>
      <c r="E94" s="152">
        <v>1026000</v>
      </c>
      <c r="F94" s="152">
        <v>0</v>
      </c>
      <c r="G94" s="153">
        <f t="shared" si="2"/>
        <v>1026000</v>
      </c>
      <c r="H94" s="153">
        <v>0</v>
      </c>
      <c r="I94" s="153">
        <f t="shared" si="3"/>
        <v>1026000</v>
      </c>
      <c r="J94" s="163" t="s">
        <v>547</v>
      </c>
    </row>
    <row r="95" spans="2:10" s="82" customFormat="1" ht="12.75">
      <c r="B95" s="149"/>
      <c r="C95" s="149" t="s">
        <v>565</v>
      </c>
      <c r="D95" s="149" t="s">
        <v>191</v>
      </c>
      <c r="E95" s="152">
        <v>221850</v>
      </c>
      <c r="F95" s="152">
        <v>0</v>
      </c>
      <c r="G95" s="153">
        <f t="shared" si="2"/>
        <v>221850</v>
      </c>
      <c r="H95" s="153">
        <v>0</v>
      </c>
      <c r="I95" s="153">
        <f t="shared" si="3"/>
        <v>221850</v>
      </c>
      <c r="J95" s="163" t="s">
        <v>547</v>
      </c>
    </row>
    <row r="96" spans="2:11" s="82" customFormat="1" ht="12.75">
      <c r="B96" s="149"/>
      <c r="C96" s="149" t="s">
        <v>189</v>
      </c>
      <c r="D96" s="149" t="s">
        <v>191</v>
      </c>
      <c r="E96" s="152">
        <v>4546135</v>
      </c>
      <c r="F96" s="152">
        <v>58808</v>
      </c>
      <c r="G96" s="153">
        <f t="shared" si="2"/>
        <v>4487327</v>
      </c>
      <c r="H96" s="153">
        <v>0</v>
      </c>
      <c r="I96" s="153">
        <f t="shared" si="3"/>
        <v>4487327</v>
      </c>
      <c r="J96" s="163" t="s">
        <v>547</v>
      </c>
      <c r="K96" s="146"/>
    </row>
    <row r="97" spans="2:10" s="82" customFormat="1" ht="12.75">
      <c r="B97" s="149"/>
      <c r="C97" s="149" t="s">
        <v>190</v>
      </c>
      <c r="D97" s="149" t="s">
        <v>191</v>
      </c>
      <c r="E97" s="152">
        <v>3833547</v>
      </c>
      <c r="F97" s="152">
        <v>0</v>
      </c>
      <c r="G97" s="153">
        <f t="shared" si="2"/>
        <v>3833547</v>
      </c>
      <c r="H97" s="153">
        <v>0</v>
      </c>
      <c r="I97" s="153">
        <f t="shared" si="3"/>
        <v>3833547</v>
      </c>
      <c r="J97" s="163" t="s">
        <v>547</v>
      </c>
    </row>
    <row r="98" spans="2:10" s="82" customFormat="1" ht="12.75">
      <c r="B98" s="149">
        <v>105</v>
      </c>
      <c r="C98" s="149" t="s">
        <v>194</v>
      </c>
      <c r="D98" s="149"/>
      <c r="E98" s="152"/>
      <c r="F98" s="152"/>
      <c r="G98" s="153"/>
      <c r="H98" s="153"/>
      <c r="I98" s="153" t="s">
        <v>552</v>
      </c>
      <c r="J98" s="163" t="s">
        <v>552</v>
      </c>
    </row>
    <row r="99" spans="2:10" s="82" customFormat="1" ht="12.75">
      <c r="B99" s="149"/>
      <c r="C99" s="160" t="s">
        <v>566</v>
      </c>
      <c r="D99" s="149" t="s">
        <v>182</v>
      </c>
      <c r="E99" s="152">
        <v>0</v>
      </c>
      <c r="F99" s="152">
        <v>3629</v>
      </c>
      <c r="G99" s="153">
        <f t="shared" si="2"/>
        <v>-3629</v>
      </c>
      <c r="H99" s="153">
        <v>0</v>
      </c>
      <c r="I99" s="153">
        <f t="shared" si="3"/>
        <v>-3629</v>
      </c>
      <c r="J99" s="163" t="s">
        <v>547</v>
      </c>
    </row>
    <row r="100" spans="2:10" s="82" customFormat="1" ht="12.75">
      <c r="B100" s="149"/>
      <c r="C100" s="159" t="s">
        <v>344</v>
      </c>
      <c r="D100" s="149" t="s">
        <v>182</v>
      </c>
      <c r="E100" s="152">
        <v>61824</v>
      </c>
      <c r="F100" s="152">
        <v>361136</v>
      </c>
      <c r="G100" s="153">
        <f t="shared" si="2"/>
        <v>-299312</v>
      </c>
      <c r="H100" s="153">
        <v>0</v>
      </c>
      <c r="I100" s="153">
        <f t="shared" si="3"/>
        <v>-299312</v>
      </c>
      <c r="J100" s="163" t="s">
        <v>547</v>
      </c>
    </row>
    <row r="101" spans="2:10" s="82" customFormat="1" ht="12.75">
      <c r="B101" s="149"/>
      <c r="C101" s="159" t="s">
        <v>345</v>
      </c>
      <c r="D101" s="149" t="s">
        <v>182</v>
      </c>
      <c r="E101" s="152">
        <v>185421</v>
      </c>
      <c r="F101" s="152">
        <v>173001</v>
      </c>
      <c r="G101" s="153">
        <f t="shared" si="2"/>
        <v>12420</v>
      </c>
      <c r="H101" s="153">
        <v>0</v>
      </c>
      <c r="I101" s="153">
        <f t="shared" si="3"/>
        <v>12420</v>
      </c>
      <c r="J101" s="163" t="s">
        <v>547</v>
      </c>
    </row>
    <row r="102" spans="2:10" s="82" customFormat="1" ht="12.75">
      <c r="B102" s="149"/>
      <c r="C102" s="159" t="s">
        <v>346</v>
      </c>
      <c r="D102" s="149" t="s">
        <v>182</v>
      </c>
      <c r="E102" s="152">
        <v>74272</v>
      </c>
      <c r="F102" s="152">
        <v>31350</v>
      </c>
      <c r="G102" s="153">
        <f t="shared" si="2"/>
        <v>42922</v>
      </c>
      <c r="H102" s="153">
        <v>0</v>
      </c>
      <c r="I102" s="153">
        <f t="shared" si="3"/>
        <v>42922</v>
      </c>
      <c r="J102" s="163" t="s">
        <v>547</v>
      </c>
    </row>
    <row r="103" spans="2:10" s="82" customFormat="1" ht="12.75">
      <c r="B103" s="149">
        <v>107</v>
      </c>
      <c r="C103" s="149" t="s">
        <v>247</v>
      </c>
      <c r="D103" s="149"/>
      <c r="E103" s="152"/>
      <c r="F103" s="152"/>
      <c r="G103" s="153"/>
      <c r="H103" s="153"/>
      <c r="I103" s="153" t="s">
        <v>552</v>
      </c>
      <c r="J103" s="163" t="s">
        <v>552</v>
      </c>
    </row>
    <row r="104" spans="2:10" s="82" customFormat="1" ht="12.75">
      <c r="B104" s="149"/>
      <c r="C104" s="149" t="s">
        <v>248</v>
      </c>
      <c r="D104" s="149" t="s">
        <v>182</v>
      </c>
      <c r="E104" s="152">
        <v>43943</v>
      </c>
      <c r="F104" s="152">
        <v>43608</v>
      </c>
      <c r="G104" s="153">
        <f t="shared" si="2"/>
        <v>335</v>
      </c>
      <c r="H104" s="153">
        <v>0</v>
      </c>
      <c r="I104" s="153">
        <f t="shared" si="3"/>
        <v>335</v>
      </c>
      <c r="J104" s="163" t="s">
        <v>547</v>
      </c>
    </row>
    <row r="105" spans="2:10" s="82" customFormat="1" ht="12.75">
      <c r="B105" s="149">
        <v>108</v>
      </c>
      <c r="C105" s="149" t="s">
        <v>175</v>
      </c>
      <c r="D105" s="149"/>
      <c r="E105" s="152"/>
      <c r="F105" s="152"/>
      <c r="G105" s="153"/>
      <c r="H105" s="153"/>
      <c r="I105" s="153" t="s">
        <v>552</v>
      </c>
      <c r="J105" s="163" t="s">
        <v>552</v>
      </c>
    </row>
    <row r="106" spans="2:10" s="82" customFormat="1" ht="12.75">
      <c r="B106" s="149"/>
      <c r="C106" s="149" t="s">
        <v>195</v>
      </c>
      <c r="D106" s="149" t="s">
        <v>182</v>
      </c>
      <c r="E106" s="152">
        <v>268091</v>
      </c>
      <c r="F106" s="152">
        <v>90214</v>
      </c>
      <c r="G106" s="153">
        <f t="shared" si="2"/>
        <v>177877</v>
      </c>
      <c r="H106" s="153">
        <v>0</v>
      </c>
      <c r="I106" s="153">
        <f t="shared" si="3"/>
        <v>177877</v>
      </c>
      <c r="J106" s="163" t="s">
        <v>547</v>
      </c>
    </row>
    <row r="107" spans="2:10" s="82" customFormat="1" ht="12.75">
      <c r="B107" s="149">
        <v>401</v>
      </c>
      <c r="C107" s="149" t="s">
        <v>347</v>
      </c>
      <c r="D107" s="149"/>
      <c r="E107" s="152"/>
      <c r="F107" s="152"/>
      <c r="G107" s="153"/>
      <c r="H107" s="153"/>
      <c r="I107" s="153" t="s">
        <v>552</v>
      </c>
      <c r="J107" s="163" t="s">
        <v>547</v>
      </c>
    </row>
    <row r="108" spans="2:10" s="82" customFormat="1" ht="12.75">
      <c r="B108" s="149"/>
      <c r="C108" s="161" t="s">
        <v>348</v>
      </c>
      <c r="D108" s="149" t="s">
        <v>182</v>
      </c>
      <c r="E108" s="152">
        <v>145647</v>
      </c>
      <c r="F108" s="152">
        <v>45067</v>
      </c>
      <c r="G108" s="153">
        <f t="shared" si="2"/>
        <v>100580</v>
      </c>
      <c r="H108" s="153">
        <v>0</v>
      </c>
      <c r="I108" s="153">
        <f t="shared" si="3"/>
        <v>100580</v>
      </c>
      <c r="J108" s="163" t="s">
        <v>547</v>
      </c>
    </row>
    <row r="109" spans="2:10" s="82" customFormat="1" ht="12.75">
      <c r="B109" s="149">
        <v>502</v>
      </c>
      <c r="C109" s="149" t="s">
        <v>121</v>
      </c>
      <c r="D109" s="149"/>
      <c r="E109" s="152"/>
      <c r="F109" s="152"/>
      <c r="G109" s="153"/>
      <c r="H109" s="153"/>
      <c r="I109" s="153" t="s">
        <v>552</v>
      </c>
      <c r="J109" s="163"/>
    </row>
    <row r="110" spans="2:10" s="82" customFormat="1" ht="12.75">
      <c r="B110" s="149"/>
      <c r="C110" s="149" t="s">
        <v>196</v>
      </c>
      <c r="D110" s="149"/>
      <c r="E110" s="152"/>
      <c r="F110" s="152"/>
      <c r="G110" s="153"/>
      <c r="H110" s="153"/>
      <c r="I110" s="153" t="s">
        <v>552</v>
      </c>
      <c r="J110" s="163"/>
    </row>
    <row r="111" spans="2:10" s="82" customFormat="1" ht="12.75">
      <c r="B111" s="149"/>
      <c r="C111" s="149" t="s">
        <v>197</v>
      </c>
      <c r="D111" s="149" t="s">
        <v>182</v>
      </c>
      <c r="E111" s="152">
        <v>341625</v>
      </c>
      <c r="F111" s="152">
        <v>79795</v>
      </c>
      <c r="G111" s="153">
        <f t="shared" si="2"/>
        <v>261830</v>
      </c>
      <c r="H111" s="153">
        <v>0</v>
      </c>
      <c r="I111" s="153">
        <f t="shared" si="3"/>
        <v>261830</v>
      </c>
      <c r="J111" s="163" t="s">
        <v>547</v>
      </c>
    </row>
    <row r="112" spans="2:10" s="82" customFormat="1" ht="12.75">
      <c r="B112" s="149"/>
      <c r="C112" s="160" t="s">
        <v>349</v>
      </c>
      <c r="D112" s="149" t="s">
        <v>182</v>
      </c>
      <c r="E112" s="152">
        <v>460000</v>
      </c>
      <c r="F112" s="152">
        <v>429431</v>
      </c>
      <c r="G112" s="153">
        <f t="shared" si="2"/>
        <v>30569</v>
      </c>
      <c r="H112" s="153">
        <v>0</v>
      </c>
      <c r="I112" s="153">
        <f t="shared" si="3"/>
        <v>30569</v>
      </c>
      <c r="J112" s="163" t="s">
        <v>547</v>
      </c>
    </row>
    <row r="113" spans="2:10" s="82" customFormat="1" ht="12.75">
      <c r="B113" s="149"/>
      <c r="C113" s="160" t="s">
        <v>350</v>
      </c>
      <c r="D113" s="149" t="s">
        <v>182</v>
      </c>
      <c r="E113" s="152">
        <v>138270</v>
      </c>
      <c r="F113" s="152">
        <v>0</v>
      </c>
      <c r="G113" s="153">
        <f t="shared" si="2"/>
        <v>138270</v>
      </c>
      <c r="H113" s="153">
        <v>0</v>
      </c>
      <c r="I113" s="153">
        <f t="shared" si="3"/>
        <v>138270</v>
      </c>
      <c r="J113" s="163" t="s">
        <v>547</v>
      </c>
    </row>
    <row r="114" spans="2:10" s="82" customFormat="1" ht="12.75">
      <c r="B114" s="149"/>
      <c r="C114" s="161" t="s">
        <v>351</v>
      </c>
      <c r="D114" s="149" t="s">
        <v>182</v>
      </c>
      <c r="E114" s="152">
        <v>21414</v>
      </c>
      <c r="F114" s="152">
        <v>-911172</v>
      </c>
      <c r="G114" s="153">
        <f t="shared" si="2"/>
        <v>932586</v>
      </c>
      <c r="H114" s="153">
        <v>0</v>
      </c>
      <c r="I114" s="153">
        <f t="shared" si="3"/>
        <v>932586</v>
      </c>
      <c r="J114" s="163" t="s">
        <v>547</v>
      </c>
    </row>
    <row r="115" spans="2:10" ht="12.75">
      <c r="B115" s="149"/>
      <c r="C115" s="161" t="s">
        <v>567</v>
      </c>
      <c r="D115" s="149" t="s">
        <v>182</v>
      </c>
      <c r="E115" s="152">
        <v>293980</v>
      </c>
      <c r="F115" s="152">
        <v>7487</v>
      </c>
      <c r="G115" s="153">
        <f t="shared" si="2"/>
        <v>286493</v>
      </c>
      <c r="H115" s="153">
        <v>0</v>
      </c>
      <c r="I115" s="153">
        <f t="shared" si="3"/>
        <v>286493</v>
      </c>
      <c r="J115" s="163" t="s">
        <v>547</v>
      </c>
    </row>
    <row r="116" spans="2:10" ht="12.75">
      <c r="B116" s="149">
        <v>602</v>
      </c>
      <c r="C116" s="161" t="s">
        <v>180</v>
      </c>
      <c r="D116" s="149"/>
      <c r="E116" s="152"/>
      <c r="F116" s="152"/>
      <c r="G116" s="153"/>
      <c r="H116" s="153"/>
      <c r="I116" s="153" t="s">
        <v>552</v>
      </c>
      <c r="J116" s="163"/>
    </row>
    <row r="117" spans="2:10" ht="25.5">
      <c r="B117" s="149"/>
      <c r="C117" s="162" t="s">
        <v>568</v>
      </c>
      <c r="D117" s="149" t="s">
        <v>198</v>
      </c>
      <c r="E117" s="152">
        <v>0</v>
      </c>
      <c r="F117" s="152">
        <v>-276900</v>
      </c>
      <c r="G117" s="153">
        <f t="shared" si="2"/>
        <v>276900</v>
      </c>
      <c r="H117" s="153">
        <v>0</v>
      </c>
      <c r="I117" s="153">
        <f t="shared" si="3"/>
        <v>276900</v>
      </c>
      <c r="J117" s="163" t="s">
        <v>547</v>
      </c>
    </row>
    <row r="118" spans="2:10" ht="15">
      <c r="B118" s="149">
        <v>603</v>
      </c>
      <c r="C118" s="161" t="s">
        <v>181</v>
      </c>
      <c r="D118" s="149"/>
      <c r="E118" s="148"/>
      <c r="F118" s="148"/>
      <c r="G118" s="153"/>
      <c r="H118" s="250"/>
      <c r="I118" s="153" t="s">
        <v>552</v>
      </c>
      <c r="J118" s="163" t="s">
        <v>552</v>
      </c>
    </row>
    <row r="119" spans="2:10" ht="12.75">
      <c r="B119" s="149"/>
      <c r="C119" s="161" t="s">
        <v>352</v>
      </c>
      <c r="D119" s="149" t="s">
        <v>182</v>
      </c>
      <c r="E119" s="152">
        <v>-15708</v>
      </c>
      <c r="F119" s="152">
        <v>63871</v>
      </c>
      <c r="G119" s="153">
        <f t="shared" si="2"/>
        <v>-79579</v>
      </c>
      <c r="H119" s="153">
        <v>0</v>
      </c>
      <c r="I119" s="153">
        <f t="shared" si="3"/>
        <v>-79579</v>
      </c>
      <c r="J119" s="163" t="s">
        <v>547</v>
      </c>
    </row>
    <row r="120" spans="2:10" ht="15">
      <c r="B120" s="149"/>
      <c r="C120" s="149"/>
      <c r="D120" s="149"/>
      <c r="E120" s="152"/>
      <c r="F120" s="152"/>
      <c r="G120" s="253"/>
      <c r="H120" s="250"/>
      <c r="I120" s="153"/>
      <c r="J120" s="154"/>
    </row>
    <row r="121" spans="2:10" ht="12.75">
      <c r="B121" s="149"/>
      <c r="C121" s="149"/>
      <c r="D121" s="149"/>
      <c r="E121" s="152"/>
      <c r="F121" s="152"/>
      <c r="G121" s="153"/>
      <c r="H121" s="153"/>
      <c r="I121" s="152"/>
      <c r="J121" s="149"/>
    </row>
    <row r="122" spans="2:10" ht="12.75">
      <c r="B122" s="150" t="s">
        <v>10</v>
      </c>
      <c r="C122" s="150"/>
      <c r="D122" s="150"/>
      <c r="E122" s="155">
        <f>SUM(E11:E121)</f>
        <v>302773009</v>
      </c>
      <c r="F122" s="155">
        <f>SUM(F11:F121)</f>
        <v>271565563</v>
      </c>
      <c r="G122" s="155">
        <f>SUM(G11:G121)</f>
        <v>31207446</v>
      </c>
      <c r="H122" s="155">
        <f>SUM(H11:H121)</f>
        <v>11612033</v>
      </c>
      <c r="I122" s="155">
        <f>SUM(I11:I121)</f>
        <v>42819479</v>
      </c>
      <c r="J122" s="156"/>
    </row>
    <row r="123" spans="2:10" ht="12.75">
      <c r="B123" s="150"/>
      <c r="C123" s="150"/>
      <c r="D123" s="150"/>
      <c r="E123" s="155"/>
      <c r="F123" s="155"/>
      <c r="G123" s="155"/>
      <c r="H123" s="155"/>
      <c r="I123" s="155"/>
      <c r="J123" s="156"/>
    </row>
    <row r="124" spans="2:10" ht="12.75">
      <c r="B124" s="150" t="s">
        <v>393</v>
      </c>
      <c r="C124" s="150"/>
      <c r="D124" s="150"/>
      <c r="E124" s="155"/>
      <c r="F124" s="155"/>
      <c r="G124" s="251">
        <f>G122</f>
        <v>31207446</v>
      </c>
      <c r="H124" s="155"/>
      <c r="I124" s="155"/>
      <c r="J124" s="156"/>
    </row>
    <row r="125" spans="2:10" ht="12.75">
      <c r="B125" s="149"/>
      <c r="C125" s="149"/>
      <c r="D125" s="149"/>
      <c r="E125" s="152"/>
      <c r="F125" s="152"/>
      <c r="G125" s="152"/>
      <c r="H125" s="153"/>
      <c r="I125" s="152"/>
      <c r="J125" s="149"/>
    </row>
    <row r="126" spans="2:10" ht="12.75">
      <c r="B126" s="158" t="s">
        <v>281</v>
      </c>
      <c r="C126" s="150"/>
      <c r="D126" s="150"/>
      <c r="E126" s="150"/>
      <c r="F126" s="150"/>
      <c r="G126" s="155"/>
      <c r="H126" s="155">
        <v>11612033</v>
      </c>
      <c r="I126" s="155"/>
      <c r="J126" s="156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9"/>
  <sheetViews>
    <sheetView zoomScalePageLayoutView="0" workbookViewId="0" topLeftCell="A52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6.57421875" style="0" customWidth="1"/>
    <col min="5" max="5" width="12.00390625" style="0" customWidth="1"/>
    <col min="6" max="7" width="13.140625" style="0" customWidth="1"/>
    <col min="8" max="8" width="11.7109375" style="0" customWidth="1"/>
    <col min="9" max="9" width="12.140625" style="0" customWidth="1"/>
    <col min="10" max="10" width="16.28125" style="5" customWidth="1"/>
    <col min="13" max="13" width="9.7109375" style="0" bestFit="1" customWidth="1"/>
  </cols>
  <sheetData>
    <row r="1" ht="13.5" thickBot="1"/>
    <row r="2" spans="2:12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6"/>
    </row>
    <row r="4" spans="2:3" ht="18">
      <c r="B4" s="49" t="s">
        <v>28</v>
      </c>
      <c r="C4" s="2"/>
    </row>
    <row r="5" spans="2:6" ht="18">
      <c r="B5" s="49" t="s">
        <v>16</v>
      </c>
      <c r="F5" s="60"/>
    </row>
    <row r="6" spans="2:12" s="1" customFormat="1" ht="66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74" t="s">
        <v>18</v>
      </c>
      <c r="K6" s="68"/>
      <c r="L6" s="68"/>
    </row>
    <row r="7" spans="7:9" ht="12.75">
      <c r="G7" s="47" t="s">
        <v>23</v>
      </c>
      <c r="H7" s="48"/>
      <c r="I7" s="48"/>
    </row>
    <row r="8" ht="12.75">
      <c r="B8" s="1" t="s">
        <v>24</v>
      </c>
    </row>
    <row r="9" spans="5:10" ht="12.75">
      <c r="E9" s="4"/>
      <c r="F9" s="4"/>
      <c r="G9" s="4"/>
      <c r="H9" s="4"/>
      <c r="I9" s="4"/>
      <c r="J9" s="15"/>
    </row>
    <row r="10" spans="2:10" ht="12.75">
      <c r="B10">
        <v>501</v>
      </c>
      <c r="C10" t="s">
        <v>16</v>
      </c>
      <c r="E10" s="4"/>
      <c r="F10" s="4"/>
      <c r="G10" s="4"/>
      <c r="H10" s="4">
        <v>1046620</v>
      </c>
      <c r="I10" s="4">
        <f>SUM(G10+H10)</f>
        <v>1046620</v>
      </c>
      <c r="J10" s="15"/>
    </row>
    <row r="11" spans="3:10" ht="12.75">
      <c r="C11" t="s">
        <v>129</v>
      </c>
      <c r="D11" t="s">
        <v>130</v>
      </c>
      <c r="E11" s="4">
        <v>1624273</v>
      </c>
      <c r="F11" s="4">
        <v>2198924</v>
      </c>
      <c r="G11" s="4">
        <f>SUM(E11-F11)</f>
        <v>-574651</v>
      </c>
      <c r="H11" s="4"/>
      <c r="I11" s="4">
        <f aca="true" t="shared" si="0" ref="I11:I32">SUM(G11+H11)</f>
        <v>-574651</v>
      </c>
      <c r="J11" s="15" t="s">
        <v>394</v>
      </c>
    </row>
    <row r="12" spans="3:10" ht="12.75">
      <c r="C12" t="s">
        <v>131</v>
      </c>
      <c r="D12" t="s">
        <v>132</v>
      </c>
      <c r="E12" s="4">
        <v>10686212</v>
      </c>
      <c r="F12" s="4">
        <v>12314320</v>
      </c>
      <c r="G12" s="4">
        <f aca="true" t="shared" si="1" ref="G12:G32">SUM(E12-F12)</f>
        <v>-1628108</v>
      </c>
      <c r="H12" s="4"/>
      <c r="I12" s="4">
        <f t="shared" si="0"/>
        <v>-1628108</v>
      </c>
      <c r="J12" s="15" t="s">
        <v>394</v>
      </c>
    </row>
    <row r="13" spans="3:10" ht="12.75">
      <c r="C13" t="s">
        <v>133</v>
      </c>
      <c r="D13" t="s">
        <v>134</v>
      </c>
      <c r="E13" s="4">
        <v>6082504</v>
      </c>
      <c r="F13" s="4">
        <v>5465075</v>
      </c>
      <c r="G13" s="4">
        <f t="shared" si="1"/>
        <v>617429</v>
      </c>
      <c r="H13" s="4"/>
      <c r="I13" s="4">
        <f t="shared" si="0"/>
        <v>617429</v>
      </c>
      <c r="J13" s="15" t="s">
        <v>394</v>
      </c>
    </row>
    <row r="14" spans="3:10" ht="12.75">
      <c r="C14" t="s">
        <v>135</v>
      </c>
      <c r="D14" t="s">
        <v>124</v>
      </c>
      <c r="E14" s="4">
        <v>202122</v>
      </c>
      <c r="F14" s="4">
        <v>144400</v>
      </c>
      <c r="G14" s="4">
        <f t="shared" si="1"/>
        <v>57722</v>
      </c>
      <c r="H14" s="4"/>
      <c r="I14" s="4">
        <f t="shared" si="0"/>
        <v>57722</v>
      </c>
      <c r="J14" s="15" t="s">
        <v>394</v>
      </c>
    </row>
    <row r="15" spans="3:10" ht="12.75">
      <c r="C15" t="s">
        <v>136</v>
      </c>
      <c r="D15" t="s">
        <v>137</v>
      </c>
      <c r="E15" s="4">
        <v>5426701</v>
      </c>
      <c r="F15" s="4">
        <v>2552262</v>
      </c>
      <c r="G15" s="4">
        <f t="shared" si="1"/>
        <v>2874439</v>
      </c>
      <c r="H15" s="4"/>
      <c r="I15" s="4">
        <f t="shared" si="0"/>
        <v>2874439</v>
      </c>
      <c r="J15" s="15" t="s">
        <v>394</v>
      </c>
    </row>
    <row r="16" spans="3:10" ht="12.75">
      <c r="C16" s="86"/>
      <c r="E16" s="4"/>
      <c r="F16" s="4"/>
      <c r="G16" s="4"/>
      <c r="H16" s="4"/>
      <c r="I16" s="4">
        <f t="shared" si="0"/>
        <v>0</v>
      </c>
      <c r="J16" s="15"/>
    </row>
    <row r="17" spans="3:10" ht="12.75">
      <c r="C17" t="s">
        <v>138</v>
      </c>
      <c r="D17" t="s">
        <v>139</v>
      </c>
      <c r="E17" s="4">
        <v>-744650</v>
      </c>
      <c r="F17" s="4">
        <v>-331843</v>
      </c>
      <c r="G17" s="4">
        <f t="shared" si="1"/>
        <v>-412807</v>
      </c>
      <c r="H17" s="4"/>
      <c r="I17" s="4">
        <f t="shared" si="0"/>
        <v>-412807</v>
      </c>
      <c r="J17" s="15" t="s">
        <v>394</v>
      </c>
    </row>
    <row r="18" spans="3:10" ht="12.75">
      <c r="C18" t="s">
        <v>140</v>
      </c>
      <c r="D18" t="s">
        <v>141</v>
      </c>
      <c r="E18" s="4">
        <v>796045</v>
      </c>
      <c r="F18" s="4">
        <v>1106508</v>
      </c>
      <c r="G18" s="4">
        <f t="shared" si="1"/>
        <v>-310463</v>
      </c>
      <c r="H18" s="4"/>
      <c r="I18" s="4">
        <f t="shared" si="0"/>
        <v>-310463</v>
      </c>
      <c r="J18" s="15" t="s">
        <v>394</v>
      </c>
    </row>
    <row r="19" spans="3:10" ht="12.75">
      <c r="C19" t="s">
        <v>142</v>
      </c>
      <c r="D19" t="s">
        <v>143</v>
      </c>
      <c r="E19" s="4">
        <v>22720190</v>
      </c>
      <c r="F19" s="4">
        <v>25980010</v>
      </c>
      <c r="G19" s="4">
        <f t="shared" si="1"/>
        <v>-3259820</v>
      </c>
      <c r="H19" s="4"/>
      <c r="I19" s="4">
        <f t="shared" si="0"/>
        <v>-3259820</v>
      </c>
      <c r="J19" s="15" t="s">
        <v>394</v>
      </c>
    </row>
    <row r="20" spans="3:13" ht="12.75">
      <c r="C20" t="s">
        <v>144</v>
      </c>
      <c r="D20" t="s">
        <v>145</v>
      </c>
      <c r="E20" s="4">
        <v>17047311</v>
      </c>
      <c r="F20" s="4">
        <v>18935951</v>
      </c>
      <c r="G20" s="4">
        <f t="shared" si="1"/>
        <v>-1888640</v>
      </c>
      <c r="H20" s="4"/>
      <c r="I20" s="4">
        <f t="shared" si="0"/>
        <v>-1888640</v>
      </c>
      <c r="J20" s="15" t="s">
        <v>394</v>
      </c>
      <c r="M20" s="4"/>
    </row>
    <row r="21" spans="5:10" ht="12.75">
      <c r="E21" s="4"/>
      <c r="F21" s="4"/>
      <c r="G21" s="4"/>
      <c r="H21" s="4"/>
      <c r="I21" s="4"/>
      <c r="J21" s="15"/>
    </row>
    <row r="22" spans="2:10" ht="12.75">
      <c r="B22">
        <v>502</v>
      </c>
      <c r="C22" t="s">
        <v>121</v>
      </c>
      <c r="E22" s="4"/>
      <c r="F22" s="4"/>
      <c r="G22" s="4"/>
      <c r="H22" s="4">
        <v>6340</v>
      </c>
      <c r="I22" s="4">
        <f t="shared" si="0"/>
        <v>6340</v>
      </c>
      <c r="J22" s="15"/>
    </row>
    <row r="23" spans="3:10" ht="12.75">
      <c r="C23" t="s">
        <v>146</v>
      </c>
      <c r="D23" t="s">
        <v>130</v>
      </c>
      <c r="E23" s="4">
        <v>1377742</v>
      </c>
      <c r="F23" s="4">
        <v>535572</v>
      </c>
      <c r="G23" s="4">
        <f t="shared" si="1"/>
        <v>842170</v>
      </c>
      <c r="H23" s="4"/>
      <c r="I23" s="4">
        <f t="shared" si="0"/>
        <v>842170</v>
      </c>
      <c r="J23" s="15" t="s">
        <v>395</v>
      </c>
    </row>
    <row r="24" spans="3:10" ht="12.75">
      <c r="C24" t="s">
        <v>320</v>
      </c>
      <c r="D24" t="s">
        <v>132</v>
      </c>
      <c r="E24" s="4">
        <v>0</v>
      </c>
      <c r="F24" s="4">
        <v>0</v>
      </c>
      <c r="G24" s="4">
        <f t="shared" si="1"/>
        <v>0</v>
      </c>
      <c r="H24" s="4"/>
      <c r="I24" s="4">
        <f t="shared" si="0"/>
        <v>0</v>
      </c>
      <c r="J24" s="15" t="s">
        <v>395</v>
      </c>
    </row>
    <row r="25" spans="3:10" ht="12.75">
      <c r="C25" t="s">
        <v>122</v>
      </c>
      <c r="D25" t="s">
        <v>123</v>
      </c>
      <c r="E25" s="4">
        <v>793348</v>
      </c>
      <c r="F25" s="4">
        <v>455207</v>
      </c>
      <c r="G25" s="4">
        <f t="shared" si="1"/>
        <v>338141</v>
      </c>
      <c r="H25" s="4"/>
      <c r="I25" s="4">
        <f t="shared" si="0"/>
        <v>338141</v>
      </c>
      <c r="J25" s="15" t="s">
        <v>395</v>
      </c>
    </row>
    <row r="26" spans="3:10" ht="12.75">
      <c r="C26" t="s">
        <v>166</v>
      </c>
      <c r="D26" t="s">
        <v>125</v>
      </c>
      <c r="E26" s="4">
        <v>84200</v>
      </c>
      <c r="F26" s="4">
        <v>36609</v>
      </c>
      <c r="G26" s="4">
        <f t="shared" si="1"/>
        <v>47591</v>
      </c>
      <c r="H26" s="4"/>
      <c r="I26" s="4">
        <f t="shared" si="0"/>
        <v>47591</v>
      </c>
      <c r="J26" s="15" t="s">
        <v>395</v>
      </c>
    </row>
    <row r="27" spans="3:10" ht="12.75">
      <c r="C27" t="s">
        <v>233</v>
      </c>
      <c r="D27" t="s">
        <v>234</v>
      </c>
      <c r="E27" s="4">
        <v>177680</v>
      </c>
      <c r="F27" s="4">
        <v>177680</v>
      </c>
      <c r="G27" s="4">
        <f t="shared" si="1"/>
        <v>0</v>
      </c>
      <c r="H27" s="4"/>
      <c r="I27" s="4">
        <f t="shared" si="0"/>
        <v>0</v>
      </c>
      <c r="J27" s="15" t="s">
        <v>395</v>
      </c>
    </row>
    <row r="28" spans="3:10" ht="12.75">
      <c r="C28" t="s">
        <v>167</v>
      </c>
      <c r="D28" t="s">
        <v>126</v>
      </c>
      <c r="E28" s="4">
        <v>2112122</v>
      </c>
      <c r="F28" s="4">
        <v>2294814</v>
      </c>
      <c r="G28" s="4">
        <f t="shared" si="1"/>
        <v>-182692</v>
      </c>
      <c r="H28" s="4"/>
      <c r="I28" s="4">
        <f t="shared" si="0"/>
        <v>-182692</v>
      </c>
      <c r="J28" s="15" t="s">
        <v>395</v>
      </c>
    </row>
    <row r="29" spans="3:10" ht="12.75">
      <c r="C29" t="s">
        <v>147</v>
      </c>
      <c r="D29" t="s">
        <v>141</v>
      </c>
      <c r="E29" s="4">
        <v>250945</v>
      </c>
      <c r="F29" s="4">
        <v>167016</v>
      </c>
      <c r="G29" s="4">
        <f t="shared" si="1"/>
        <v>83929</v>
      </c>
      <c r="H29" s="4"/>
      <c r="I29" s="4">
        <f t="shared" si="0"/>
        <v>83929</v>
      </c>
      <c r="J29" s="15" t="s">
        <v>395</v>
      </c>
    </row>
    <row r="30" spans="3:10" ht="12.75">
      <c r="C30" t="s">
        <v>142</v>
      </c>
      <c r="D30" t="s">
        <v>143</v>
      </c>
      <c r="E30" s="4">
        <v>3311410</v>
      </c>
      <c r="F30" s="4">
        <v>3338748</v>
      </c>
      <c r="G30" s="4">
        <f t="shared" si="1"/>
        <v>-27338</v>
      </c>
      <c r="H30" s="4"/>
      <c r="I30" s="4">
        <f t="shared" si="0"/>
        <v>-27338</v>
      </c>
      <c r="J30" s="15" t="s">
        <v>395</v>
      </c>
    </row>
    <row r="31" spans="3:10" ht="12.75">
      <c r="C31" t="s">
        <v>149</v>
      </c>
      <c r="D31" t="s">
        <v>150</v>
      </c>
      <c r="E31" s="4">
        <v>114190</v>
      </c>
      <c r="F31" s="4">
        <v>124366</v>
      </c>
      <c r="G31" s="4">
        <f t="shared" si="1"/>
        <v>-10176</v>
      </c>
      <c r="H31" s="4"/>
      <c r="I31" s="4">
        <f t="shared" si="0"/>
        <v>-10176</v>
      </c>
      <c r="J31" s="15" t="s">
        <v>395</v>
      </c>
    </row>
    <row r="32" spans="3:13" ht="12.75">
      <c r="C32" t="s">
        <v>151</v>
      </c>
      <c r="D32" t="s">
        <v>152</v>
      </c>
      <c r="E32" s="4">
        <v>18614</v>
      </c>
      <c r="F32" s="4">
        <v>18170</v>
      </c>
      <c r="G32" s="4">
        <f t="shared" si="1"/>
        <v>444</v>
      </c>
      <c r="H32" s="4"/>
      <c r="I32" s="4">
        <f t="shared" si="0"/>
        <v>444</v>
      </c>
      <c r="J32" s="15" t="s">
        <v>395</v>
      </c>
      <c r="M32" s="4"/>
    </row>
    <row r="33" spans="5:10" ht="12.75">
      <c r="E33" s="4"/>
      <c r="F33" s="4"/>
      <c r="G33" s="4"/>
      <c r="H33" s="4"/>
      <c r="I33" s="4"/>
      <c r="J33" s="15"/>
    </row>
    <row r="34" spans="5:10" ht="12.75">
      <c r="E34" s="4"/>
      <c r="F34" s="4"/>
      <c r="G34" s="4"/>
      <c r="H34" s="4"/>
      <c r="I34" s="4"/>
      <c r="J34" s="15"/>
    </row>
    <row r="35" spans="5:10" ht="12.75">
      <c r="E35" s="4"/>
      <c r="F35" s="4"/>
      <c r="G35" s="4"/>
      <c r="H35" s="4"/>
      <c r="I35" s="4"/>
      <c r="J35" s="15"/>
    </row>
    <row r="36" spans="2:10" ht="12.75">
      <c r="B36">
        <v>504</v>
      </c>
      <c r="C36" t="s">
        <v>127</v>
      </c>
      <c r="E36" s="4"/>
      <c r="F36" s="4"/>
      <c r="G36" s="4"/>
      <c r="H36" s="4">
        <v>0</v>
      </c>
      <c r="I36" s="4">
        <f>SUM(G36+H36)</f>
        <v>0</v>
      </c>
      <c r="J36" s="15"/>
    </row>
    <row r="37" spans="3:10" ht="12.75">
      <c r="C37" t="s">
        <v>169</v>
      </c>
      <c r="D37" t="s">
        <v>132</v>
      </c>
      <c r="E37" s="4">
        <v>254560</v>
      </c>
      <c r="F37" s="4">
        <v>276456</v>
      </c>
      <c r="G37" s="4">
        <f>SUM(E37-F37)</f>
        <v>-21896</v>
      </c>
      <c r="H37" s="4"/>
      <c r="I37" s="4">
        <f>SUM(G37+H37)</f>
        <v>-21896</v>
      </c>
      <c r="J37" s="15" t="s">
        <v>396</v>
      </c>
    </row>
    <row r="38" spans="3:10" ht="12.75">
      <c r="C38" t="s">
        <v>153</v>
      </c>
      <c r="D38" t="s">
        <v>128</v>
      </c>
      <c r="E38" s="4">
        <v>839095</v>
      </c>
      <c r="F38" s="4">
        <v>654847</v>
      </c>
      <c r="G38" s="4">
        <f>SUM(E38-F38)</f>
        <v>184248</v>
      </c>
      <c r="H38" s="4"/>
      <c r="I38" s="4">
        <f>SUM(G38+H38)</f>
        <v>184248</v>
      </c>
      <c r="J38" s="15" t="s">
        <v>396</v>
      </c>
    </row>
    <row r="39" spans="3:10" ht="12.75">
      <c r="C39" t="s">
        <v>154</v>
      </c>
      <c r="D39" t="s">
        <v>155</v>
      </c>
      <c r="E39" s="4">
        <v>258734</v>
      </c>
      <c r="F39" s="4">
        <v>26726</v>
      </c>
      <c r="G39" s="4">
        <f>SUM(E39-F39)</f>
        <v>232008</v>
      </c>
      <c r="H39" s="4"/>
      <c r="I39" s="4">
        <f>SUM(G39+H39)</f>
        <v>232008</v>
      </c>
      <c r="J39" s="15" t="s">
        <v>396</v>
      </c>
    </row>
    <row r="40" spans="3:13" ht="12.75">
      <c r="C40" t="s">
        <v>168</v>
      </c>
      <c r="D40" t="s">
        <v>126</v>
      </c>
      <c r="E40" s="4">
        <v>1400</v>
      </c>
      <c r="F40" s="4">
        <v>-7000</v>
      </c>
      <c r="G40" s="4">
        <f>SUM(E40-F40)</f>
        <v>8400</v>
      </c>
      <c r="H40" s="4"/>
      <c r="I40" s="4">
        <f>SUM(G40+H40)</f>
        <v>8400</v>
      </c>
      <c r="J40" s="15" t="s">
        <v>396</v>
      </c>
      <c r="M40" s="4"/>
    </row>
    <row r="41" spans="5:13" ht="12.75">
      <c r="E41" s="4"/>
      <c r="F41" s="4"/>
      <c r="G41" s="4"/>
      <c r="H41" s="4"/>
      <c r="I41" s="4"/>
      <c r="J41" s="15"/>
      <c r="M41" s="4"/>
    </row>
    <row r="42" spans="5:10" ht="12.75">
      <c r="E42" s="4"/>
      <c r="F42" s="4"/>
      <c r="G42" s="4"/>
      <c r="H42" s="4"/>
      <c r="I42" s="4"/>
      <c r="J42" s="15"/>
    </row>
    <row r="43" spans="2:10" ht="12.75">
      <c r="B43" s="1" t="s">
        <v>321</v>
      </c>
      <c r="E43" s="4"/>
      <c r="F43" s="4"/>
      <c r="G43" s="4"/>
      <c r="H43" s="4"/>
      <c r="I43" s="4"/>
      <c r="J43" s="15"/>
    </row>
    <row r="44" spans="2:10" ht="12.75">
      <c r="B44" s="1"/>
      <c r="E44" s="4"/>
      <c r="F44" s="4"/>
      <c r="G44" s="4"/>
      <c r="H44" s="4"/>
      <c r="I44" s="4"/>
      <c r="J44" s="15"/>
    </row>
    <row r="45" spans="2:10" ht="12.75">
      <c r="B45">
        <v>502</v>
      </c>
      <c r="C45" t="s">
        <v>121</v>
      </c>
      <c r="E45" s="4"/>
      <c r="F45" s="4"/>
      <c r="G45" s="4"/>
      <c r="H45" s="4"/>
      <c r="I45" s="4"/>
      <c r="J45" s="15"/>
    </row>
    <row r="46" spans="3:10" ht="12.75">
      <c r="C46" t="s">
        <v>322</v>
      </c>
      <c r="D46" t="s">
        <v>124</v>
      </c>
      <c r="E46" s="4">
        <v>30950</v>
      </c>
      <c r="F46" s="4">
        <v>0</v>
      </c>
      <c r="G46" s="4">
        <f>SUM(E46-F46)</f>
        <v>30950</v>
      </c>
      <c r="H46" s="4">
        <v>0</v>
      </c>
      <c r="I46" s="4">
        <f>SUM(G46+H46)</f>
        <v>30950</v>
      </c>
      <c r="J46" s="15"/>
    </row>
    <row r="47" spans="5:10" ht="12.75">
      <c r="E47" s="4"/>
      <c r="F47" s="4"/>
      <c r="G47" s="4"/>
      <c r="H47" s="4"/>
      <c r="I47" s="4"/>
      <c r="J47" s="15"/>
    </row>
    <row r="48" spans="2:10" ht="12.75">
      <c r="B48">
        <v>504</v>
      </c>
      <c r="C48" t="s">
        <v>127</v>
      </c>
      <c r="E48" s="4"/>
      <c r="F48" s="4"/>
      <c r="G48" s="4"/>
      <c r="H48" s="4"/>
      <c r="I48" s="4"/>
      <c r="J48" s="15"/>
    </row>
    <row r="49" spans="3:10" ht="12.75">
      <c r="C49" t="s">
        <v>397</v>
      </c>
      <c r="D49" t="s">
        <v>155</v>
      </c>
      <c r="E49" s="4">
        <v>2080</v>
      </c>
      <c r="F49" s="4">
        <v>0</v>
      </c>
      <c r="G49" s="4">
        <f>SUM(E49-F49)</f>
        <v>2080</v>
      </c>
      <c r="H49" s="4"/>
      <c r="I49" s="4">
        <f>SUM(G49+H49)</f>
        <v>2080</v>
      </c>
      <c r="J49" s="15"/>
    </row>
    <row r="50" spans="3:10" ht="12.75">
      <c r="C50" t="s">
        <v>398</v>
      </c>
      <c r="D50" t="s">
        <v>200</v>
      </c>
      <c r="E50" s="4">
        <v>570000</v>
      </c>
      <c r="F50" s="4">
        <v>1500000</v>
      </c>
      <c r="G50" s="4">
        <f>SUM(E50-F50)</f>
        <v>-930000</v>
      </c>
      <c r="H50" s="4">
        <v>0</v>
      </c>
      <c r="I50" s="4">
        <f>SUM(G50+H50)</f>
        <v>-930000</v>
      </c>
      <c r="J50" s="15"/>
    </row>
    <row r="51" spans="3:10" ht="12.75">
      <c r="C51" t="s">
        <v>199</v>
      </c>
      <c r="D51" t="s">
        <v>200</v>
      </c>
      <c r="E51" s="4">
        <v>103561</v>
      </c>
      <c r="F51" s="4">
        <v>41088</v>
      </c>
      <c r="G51" s="4">
        <f>SUM(E51-F51)</f>
        <v>62473</v>
      </c>
      <c r="H51" s="4">
        <v>0</v>
      </c>
      <c r="I51" s="4">
        <f>SUM(G51+H51)</f>
        <v>62473</v>
      </c>
      <c r="J51" s="15"/>
    </row>
    <row r="52" spans="5:10" ht="12.75">
      <c r="E52" s="4"/>
      <c r="F52" s="4"/>
      <c r="G52" s="4"/>
      <c r="H52" s="4"/>
      <c r="I52" s="4"/>
      <c r="J52" s="15"/>
    </row>
    <row r="53" spans="5:10" ht="12" customHeight="1">
      <c r="E53" s="4"/>
      <c r="F53" s="4"/>
      <c r="G53" s="4"/>
      <c r="H53" s="4"/>
      <c r="I53" s="4"/>
      <c r="J53" s="15"/>
    </row>
    <row r="54" spans="2:10" s="1" customFormat="1" ht="12.75">
      <c r="B54"/>
      <c r="C54"/>
      <c r="D54"/>
      <c r="E54" s="4"/>
      <c r="F54" s="4"/>
      <c r="G54" s="4"/>
      <c r="H54" s="4"/>
      <c r="I54" s="4"/>
      <c r="J54" s="15"/>
    </row>
    <row r="55" spans="2:10" ht="12.75">
      <c r="B55" s="1" t="s">
        <v>10</v>
      </c>
      <c r="C55" s="1"/>
      <c r="D55" s="1"/>
      <c r="E55" s="16">
        <f>SUM(E11:E54)</f>
        <v>74141339</v>
      </c>
      <c r="F55" s="16">
        <f>SUM(F11:F54)</f>
        <v>78005906</v>
      </c>
      <c r="G55" s="16">
        <f>SUM(G11:G54)</f>
        <v>-3864567</v>
      </c>
      <c r="H55" s="16">
        <f>SUM(H10:H54)</f>
        <v>1052960</v>
      </c>
      <c r="I55" s="16">
        <f>SUM(I10:I54)</f>
        <v>-2811607</v>
      </c>
      <c r="J55" s="17"/>
    </row>
    <row r="56" spans="2:10" s="1" customFormat="1" ht="12.75">
      <c r="B56"/>
      <c r="C56"/>
      <c r="D56"/>
      <c r="E56" s="4"/>
      <c r="F56" s="4"/>
      <c r="G56" s="4"/>
      <c r="H56" s="4"/>
      <c r="I56" s="4"/>
      <c r="J56" s="15"/>
    </row>
    <row r="57" spans="2:10" ht="12.75">
      <c r="B57" s="1" t="s">
        <v>393</v>
      </c>
      <c r="C57" s="1"/>
      <c r="D57" s="1"/>
      <c r="E57" s="16"/>
      <c r="F57" s="16"/>
      <c r="G57" s="29">
        <f>SUM(G55)</f>
        <v>-3864567</v>
      </c>
      <c r="H57" s="16"/>
      <c r="I57" s="16"/>
      <c r="J57" s="17"/>
    </row>
    <row r="58" spans="5:10" ht="12.75">
      <c r="E58" s="4"/>
      <c r="F58" s="4"/>
      <c r="G58" s="4"/>
      <c r="H58" s="4"/>
      <c r="I58" s="4"/>
      <c r="J58" s="15"/>
    </row>
    <row r="59" spans="2:10" ht="12.75">
      <c r="B59" s="31" t="s">
        <v>281</v>
      </c>
      <c r="H59" s="16">
        <f>SUM(H55)</f>
        <v>1052960</v>
      </c>
      <c r="J59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M157"/>
  <sheetViews>
    <sheetView tabSelected="1" zoomScalePageLayoutView="0" workbookViewId="0" topLeftCell="A1">
      <pane ySplit="6" topLeftCell="A89" activePane="bottomLeft" state="frozen"/>
      <selection pane="topLeft" activeCell="J30" sqref="J30"/>
      <selection pane="bottomLeft" activeCell="G45" sqref="G4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4" max="4" width="10.140625" style="0" bestFit="1" customWidth="1"/>
    <col min="5" max="6" width="13.140625" style="0" customWidth="1"/>
    <col min="7" max="7" width="13.7109375" style="0" customWidth="1"/>
    <col min="8" max="9" width="13.140625" style="0" customWidth="1"/>
    <col min="10" max="10" width="16.28125" style="15" customWidth="1"/>
    <col min="11" max="12" width="10.140625" style="0" bestFit="1" customWidth="1"/>
    <col min="13" max="13" width="9.7109375" style="0" bestFit="1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84"/>
      <c r="K2" s="71"/>
    </row>
    <row r="4" spans="2:3" ht="18">
      <c r="B4" s="49" t="s">
        <v>9</v>
      </c>
      <c r="C4" s="2"/>
    </row>
    <row r="5" ht="18">
      <c r="B5" s="49" t="s">
        <v>16</v>
      </c>
    </row>
    <row r="6" spans="2:11" s="1" customFormat="1" ht="66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85" t="s">
        <v>18</v>
      </c>
      <c r="K6" s="68"/>
    </row>
    <row r="7" spans="7:9" ht="12.75">
      <c r="G7" s="47" t="s">
        <v>283</v>
      </c>
      <c r="H7" s="48"/>
      <c r="I7" s="48"/>
    </row>
    <row r="8" spans="2:10" s="82" customFormat="1" ht="12.75">
      <c r="B8" s="150" t="s">
        <v>24</v>
      </c>
      <c r="C8" s="149"/>
      <c r="D8" s="149"/>
      <c r="E8" s="149"/>
      <c r="F8" s="149"/>
      <c r="G8" s="149"/>
      <c r="H8" s="149"/>
      <c r="I8" s="149"/>
      <c r="J8" s="149"/>
    </row>
    <row r="9" s="82" customFormat="1" ht="12.75">
      <c r="J9" s="147"/>
    </row>
    <row r="10" spans="2:10" s="82" customFormat="1" ht="12.75">
      <c r="B10" s="149">
        <v>501</v>
      </c>
      <c r="C10" s="149" t="s">
        <v>16</v>
      </c>
      <c r="D10" s="149"/>
      <c r="E10" s="152"/>
      <c r="F10" s="152"/>
      <c r="G10" s="152"/>
      <c r="H10" s="152"/>
      <c r="I10" s="152"/>
      <c r="J10" s="149"/>
    </row>
    <row r="11" spans="2:10" s="82" customFormat="1" ht="12.75">
      <c r="B11" s="149"/>
      <c r="C11" s="149" t="s">
        <v>544</v>
      </c>
      <c r="D11" s="149" t="s">
        <v>545</v>
      </c>
      <c r="E11" s="152">
        <v>50000</v>
      </c>
      <c r="F11" s="152">
        <v>60237</v>
      </c>
      <c r="G11" s="155">
        <f>SUM(E11-F11)</f>
        <v>-10237</v>
      </c>
      <c r="H11" s="153">
        <v>0</v>
      </c>
      <c r="I11" s="153">
        <f>SUM(G11:H11)</f>
        <v>-10237</v>
      </c>
      <c r="J11" s="152">
        <f>G11</f>
        <v>-10237</v>
      </c>
    </row>
    <row r="12" spans="2:10" s="82" customFormat="1" ht="12.75">
      <c r="B12" s="149"/>
      <c r="C12" s="149" t="s">
        <v>546</v>
      </c>
      <c r="D12" s="149" t="s">
        <v>161</v>
      </c>
      <c r="E12" s="152">
        <v>125000</v>
      </c>
      <c r="F12" s="152">
        <v>103492</v>
      </c>
      <c r="G12" s="155">
        <f aca="true" t="shared" si="0" ref="G12:G75">SUM(E12-F12)</f>
        <v>21508</v>
      </c>
      <c r="H12" s="153">
        <v>0</v>
      </c>
      <c r="I12" s="153">
        <f aca="true" t="shared" si="1" ref="I12:I75">SUM(G12:H12)</f>
        <v>21508</v>
      </c>
      <c r="J12" s="152">
        <f aca="true" t="shared" si="2" ref="J12:J20">G12</f>
        <v>21508</v>
      </c>
    </row>
    <row r="13" spans="2:10" s="82" customFormat="1" ht="12.75">
      <c r="B13" s="149"/>
      <c r="C13" s="149" t="s">
        <v>156</v>
      </c>
      <c r="D13" s="149" t="s">
        <v>157</v>
      </c>
      <c r="E13" s="152">
        <v>271362</v>
      </c>
      <c r="F13" s="152">
        <v>187945</v>
      </c>
      <c r="G13" s="155">
        <f t="shared" si="0"/>
        <v>83417</v>
      </c>
      <c r="H13" s="153">
        <v>-8340</v>
      </c>
      <c r="I13" s="153">
        <f t="shared" si="1"/>
        <v>75077</v>
      </c>
      <c r="J13" s="152">
        <f t="shared" si="2"/>
        <v>83417</v>
      </c>
    </row>
    <row r="14" spans="2:11" s="82" customFormat="1" ht="12.75">
      <c r="B14" s="149"/>
      <c r="C14" s="149"/>
      <c r="D14" s="149"/>
      <c r="E14" s="152"/>
      <c r="F14" s="152"/>
      <c r="G14" s="155"/>
      <c r="H14" s="153"/>
      <c r="I14" s="153"/>
      <c r="J14" s="152">
        <f t="shared" si="2"/>
        <v>0</v>
      </c>
      <c r="K14" s="146"/>
    </row>
    <row r="15" spans="2:11" s="82" customFormat="1" ht="12.75">
      <c r="B15" s="149">
        <v>502</v>
      </c>
      <c r="C15" s="149" t="s">
        <v>121</v>
      </c>
      <c r="D15" s="149"/>
      <c r="E15" s="152"/>
      <c r="F15" s="152"/>
      <c r="G15" s="155"/>
      <c r="H15" s="153"/>
      <c r="I15" s="153"/>
      <c r="J15" s="152">
        <f t="shared" si="2"/>
        <v>0</v>
      </c>
      <c r="K15" s="146"/>
    </row>
    <row r="16" spans="2:10" s="82" customFormat="1" ht="12.75">
      <c r="B16" s="149"/>
      <c r="C16" s="149" t="s">
        <v>569</v>
      </c>
      <c r="D16" s="149" t="s">
        <v>130</v>
      </c>
      <c r="E16" s="152">
        <v>-663700</v>
      </c>
      <c r="F16" s="152">
        <v>526018</v>
      </c>
      <c r="G16" s="155">
        <f t="shared" si="0"/>
        <v>-1189718</v>
      </c>
      <c r="H16" s="153">
        <v>0</v>
      </c>
      <c r="I16" s="153">
        <f t="shared" si="1"/>
        <v>-1189718</v>
      </c>
      <c r="J16" s="152">
        <f t="shared" si="2"/>
        <v>-1189718</v>
      </c>
    </row>
    <row r="17" spans="2:10" s="82" customFormat="1" ht="12.75">
      <c r="B17" s="149"/>
      <c r="C17" s="149" t="s">
        <v>158</v>
      </c>
      <c r="D17" s="149" t="s">
        <v>159</v>
      </c>
      <c r="E17" s="152">
        <v>17585</v>
      </c>
      <c r="F17" s="152">
        <v>56218</v>
      </c>
      <c r="G17" s="155">
        <f t="shared" si="0"/>
        <v>-38633</v>
      </c>
      <c r="H17" s="153">
        <v>0</v>
      </c>
      <c r="I17" s="153">
        <f t="shared" si="1"/>
        <v>-38633</v>
      </c>
      <c r="J17" s="152">
        <f t="shared" si="2"/>
        <v>-38633</v>
      </c>
    </row>
    <row r="18" spans="2:11" s="82" customFormat="1" ht="12.75">
      <c r="B18" s="149"/>
      <c r="C18" s="149" t="s">
        <v>160</v>
      </c>
      <c r="D18" s="149" t="s">
        <v>161</v>
      </c>
      <c r="E18" s="152">
        <v>168625</v>
      </c>
      <c r="F18" s="152">
        <v>218655</v>
      </c>
      <c r="G18" s="155">
        <f t="shared" si="0"/>
        <v>-50030</v>
      </c>
      <c r="H18" s="153">
        <v>0</v>
      </c>
      <c r="I18" s="153">
        <f t="shared" si="1"/>
        <v>-50030</v>
      </c>
      <c r="J18" s="152">
        <f t="shared" si="2"/>
        <v>-50030</v>
      </c>
      <c r="K18" s="146"/>
    </row>
    <row r="19" spans="2:11" s="82" customFormat="1" ht="12.75">
      <c r="B19" s="149"/>
      <c r="C19" s="149" t="s">
        <v>353</v>
      </c>
      <c r="D19" s="149" t="s">
        <v>354</v>
      </c>
      <c r="E19" s="152">
        <v>43303</v>
      </c>
      <c r="F19" s="152">
        <v>43303</v>
      </c>
      <c r="G19" s="155">
        <f t="shared" si="0"/>
        <v>0</v>
      </c>
      <c r="H19" s="153">
        <v>0</v>
      </c>
      <c r="I19" s="153">
        <f t="shared" si="1"/>
        <v>0</v>
      </c>
      <c r="J19" s="152">
        <f t="shared" si="2"/>
        <v>0</v>
      </c>
      <c r="K19" s="146"/>
    </row>
    <row r="20" spans="2:11" s="82" customFormat="1" ht="12.75">
      <c r="B20" s="149"/>
      <c r="C20" s="149" t="s">
        <v>235</v>
      </c>
      <c r="D20" s="149" t="s">
        <v>148</v>
      </c>
      <c r="E20" s="152">
        <v>0</v>
      </c>
      <c r="F20" s="152">
        <v>74734</v>
      </c>
      <c r="G20" s="155">
        <f t="shared" si="0"/>
        <v>-74734</v>
      </c>
      <c r="H20" s="153">
        <v>0</v>
      </c>
      <c r="I20" s="153">
        <f t="shared" si="1"/>
        <v>-74734</v>
      </c>
      <c r="J20" s="152">
        <f t="shared" si="2"/>
        <v>-74734</v>
      </c>
      <c r="K20" s="146"/>
    </row>
    <row r="21" spans="2:11" s="82" customFormat="1" ht="12.75">
      <c r="B21" s="149"/>
      <c r="C21" s="149"/>
      <c r="D21" s="149"/>
      <c r="E21" s="152"/>
      <c r="F21" s="152"/>
      <c r="G21" s="155"/>
      <c r="H21" s="153"/>
      <c r="I21" s="153"/>
      <c r="J21" s="152"/>
      <c r="K21" s="146"/>
    </row>
    <row r="22" spans="2:11" s="82" customFormat="1" ht="12.75">
      <c r="B22" s="149"/>
      <c r="C22" s="149"/>
      <c r="D22" s="149"/>
      <c r="E22" s="152"/>
      <c r="F22" s="152"/>
      <c r="G22" s="155"/>
      <c r="H22" s="153"/>
      <c r="I22" s="153"/>
      <c r="J22" s="149"/>
      <c r="K22" s="146"/>
    </row>
    <row r="23" spans="2:10" s="82" customFormat="1" ht="12.75">
      <c r="B23" s="149">
        <v>504</v>
      </c>
      <c r="C23" s="149" t="s">
        <v>127</v>
      </c>
      <c r="D23" s="149"/>
      <c r="E23" s="152"/>
      <c r="F23" s="152"/>
      <c r="G23" s="153"/>
      <c r="H23" s="153"/>
      <c r="I23" s="153"/>
      <c r="J23" s="149"/>
    </row>
    <row r="24" spans="2:11" s="82" customFormat="1" ht="12.75">
      <c r="B24" s="149"/>
      <c r="C24" s="149" t="s">
        <v>162</v>
      </c>
      <c r="D24" s="149" t="s">
        <v>163</v>
      </c>
      <c r="E24" s="152">
        <v>13468814</v>
      </c>
      <c r="F24" s="152">
        <v>13507125</v>
      </c>
      <c r="G24" s="155">
        <f t="shared" si="0"/>
        <v>-38311</v>
      </c>
      <c r="H24" s="153">
        <v>0</v>
      </c>
      <c r="I24" s="153">
        <f t="shared" si="1"/>
        <v>-38311</v>
      </c>
      <c r="J24" s="152">
        <f>G24</f>
        <v>-38311</v>
      </c>
      <c r="K24" s="146"/>
    </row>
    <row r="25" spans="2:10" s="82" customFormat="1" ht="12.75">
      <c r="B25" s="149"/>
      <c r="C25" s="149"/>
      <c r="D25" s="149"/>
      <c r="E25" s="152"/>
      <c r="F25" s="152"/>
      <c r="G25" s="153"/>
      <c r="H25" s="153"/>
      <c r="I25" s="153"/>
      <c r="J25" s="152">
        <f>SUM(J11:J24)</f>
        <v>-1296738</v>
      </c>
    </row>
    <row r="26" spans="2:12" s="82" customFormat="1" ht="12.75">
      <c r="B26" s="149">
        <v>100</v>
      </c>
      <c r="C26" s="149" t="s">
        <v>170</v>
      </c>
      <c r="D26" s="149" t="s">
        <v>182</v>
      </c>
      <c r="E26" s="152">
        <v>6925017</v>
      </c>
      <c r="F26" s="152">
        <v>6719817</v>
      </c>
      <c r="G26" s="153">
        <f t="shared" si="0"/>
        <v>205200</v>
      </c>
      <c r="H26" s="153">
        <v>8128</v>
      </c>
      <c r="I26" s="153">
        <f t="shared" si="1"/>
        <v>213328</v>
      </c>
      <c r="J26" s="163" t="s">
        <v>547</v>
      </c>
      <c r="K26" s="146">
        <f>G26</f>
        <v>205200</v>
      </c>
      <c r="L26" s="146">
        <f>K26</f>
        <v>205200</v>
      </c>
    </row>
    <row r="27" spans="2:12" s="82" customFormat="1" ht="12.75">
      <c r="B27" s="149">
        <v>101</v>
      </c>
      <c r="C27" s="149" t="s">
        <v>165</v>
      </c>
      <c r="D27" s="149" t="s">
        <v>182</v>
      </c>
      <c r="E27" s="152">
        <v>16303609</v>
      </c>
      <c r="F27" s="152">
        <v>16257210</v>
      </c>
      <c r="G27" s="153">
        <f t="shared" si="0"/>
        <v>46399</v>
      </c>
      <c r="H27" s="153">
        <v>444537</v>
      </c>
      <c r="I27" s="153">
        <f t="shared" si="1"/>
        <v>490936</v>
      </c>
      <c r="J27" s="163" t="s">
        <v>547</v>
      </c>
      <c r="K27" s="146">
        <f aca="true" t="shared" si="3" ref="K27:K90">G27</f>
        <v>46399</v>
      </c>
      <c r="L27" s="146">
        <f>K27</f>
        <v>46399</v>
      </c>
    </row>
    <row r="28" spans="2:11" s="82" customFormat="1" ht="12.75">
      <c r="B28" s="149">
        <v>102</v>
      </c>
      <c r="C28" s="149" t="s">
        <v>165</v>
      </c>
      <c r="D28" s="149" t="s">
        <v>548</v>
      </c>
      <c r="E28" s="152">
        <v>305000</v>
      </c>
      <c r="F28" s="152">
        <v>0</v>
      </c>
      <c r="G28" s="155">
        <f t="shared" si="0"/>
        <v>305000</v>
      </c>
      <c r="H28" s="153">
        <v>0</v>
      </c>
      <c r="I28" s="153">
        <f t="shared" si="1"/>
        <v>305000</v>
      </c>
      <c r="J28" s="163" t="s">
        <v>547</v>
      </c>
      <c r="K28" s="146" t="s">
        <v>552</v>
      </c>
    </row>
    <row r="29" spans="2:11" s="82" customFormat="1" ht="12.75">
      <c r="B29" s="149">
        <v>102</v>
      </c>
      <c r="C29" s="149" t="s">
        <v>171</v>
      </c>
      <c r="D29" s="149" t="s">
        <v>182</v>
      </c>
      <c r="E29" s="152">
        <v>19417836</v>
      </c>
      <c r="F29" s="152">
        <v>14054213</v>
      </c>
      <c r="G29" s="153">
        <f t="shared" si="0"/>
        <v>5363623</v>
      </c>
      <c r="H29" s="153">
        <v>1242737</v>
      </c>
      <c r="I29" s="153">
        <f t="shared" si="1"/>
        <v>6606360</v>
      </c>
      <c r="J29" s="163" t="s">
        <v>547</v>
      </c>
      <c r="K29" s="146">
        <f t="shared" si="3"/>
        <v>5363623</v>
      </c>
    </row>
    <row r="30" spans="2:11" s="82" customFormat="1" ht="12.75">
      <c r="B30" s="149">
        <v>103</v>
      </c>
      <c r="C30" s="149" t="s">
        <v>172</v>
      </c>
      <c r="D30" s="149" t="s">
        <v>182</v>
      </c>
      <c r="E30" s="152">
        <v>14838304</v>
      </c>
      <c r="F30" s="152">
        <v>14173482</v>
      </c>
      <c r="G30" s="153">
        <f t="shared" si="0"/>
        <v>664822</v>
      </c>
      <c r="H30" s="153">
        <v>465168</v>
      </c>
      <c r="I30" s="153">
        <f t="shared" si="1"/>
        <v>1129990</v>
      </c>
      <c r="J30" s="163" t="s">
        <v>547</v>
      </c>
      <c r="K30" s="146">
        <f t="shared" si="3"/>
        <v>664822</v>
      </c>
    </row>
    <row r="31" spans="2:11" s="82" customFormat="1" ht="12.75">
      <c r="B31" s="149">
        <v>104</v>
      </c>
      <c r="C31" s="149" t="s">
        <v>173</v>
      </c>
      <c r="D31" s="149" t="s">
        <v>182</v>
      </c>
      <c r="E31" s="152">
        <v>10930688</v>
      </c>
      <c r="F31" s="152">
        <v>10289669</v>
      </c>
      <c r="G31" s="153">
        <f t="shared" si="0"/>
        <v>641019</v>
      </c>
      <c r="H31" s="252">
        <v>464327</v>
      </c>
      <c r="I31" s="153">
        <f t="shared" si="1"/>
        <v>1105346</v>
      </c>
      <c r="J31" s="163" t="s">
        <v>547</v>
      </c>
      <c r="K31" s="146">
        <f t="shared" si="3"/>
        <v>641019</v>
      </c>
    </row>
    <row r="32" spans="2:11" s="82" customFormat="1" ht="12.75">
      <c r="B32" s="149">
        <v>105</v>
      </c>
      <c r="C32" s="149" t="s">
        <v>279</v>
      </c>
      <c r="D32" s="149" t="s">
        <v>182</v>
      </c>
      <c r="E32" s="152">
        <v>8265471</v>
      </c>
      <c r="F32" s="152">
        <v>8020104</v>
      </c>
      <c r="G32" s="153">
        <f t="shared" si="0"/>
        <v>245367</v>
      </c>
      <c r="H32" s="153">
        <v>241185</v>
      </c>
      <c r="I32" s="153">
        <f t="shared" si="1"/>
        <v>486552</v>
      </c>
      <c r="J32" s="163" t="s">
        <v>547</v>
      </c>
      <c r="K32" s="146">
        <f t="shared" si="3"/>
        <v>245367</v>
      </c>
    </row>
    <row r="33" spans="2:11" s="82" customFormat="1" ht="12.75">
      <c r="B33" s="149">
        <v>107</v>
      </c>
      <c r="C33" s="149" t="s">
        <v>174</v>
      </c>
      <c r="D33" s="149" t="s">
        <v>182</v>
      </c>
      <c r="E33" s="152">
        <v>1643430</v>
      </c>
      <c r="F33" s="152">
        <v>1333503</v>
      </c>
      <c r="G33" s="153">
        <f t="shared" si="0"/>
        <v>309927</v>
      </c>
      <c r="H33" s="153">
        <v>759304</v>
      </c>
      <c r="I33" s="153">
        <f t="shared" si="1"/>
        <v>1069231</v>
      </c>
      <c r="J33" s="163" t="s">
        <v>547</v>
      </c>
      <c r="K33" s="146">
        <f t="shared" si="3"/>
        <v>309927</v>
      </c>
    </row>
    <row r="34" spans="2:11" s="82" customFormat="1" ht="12.75">
      <c r="B34" s="149">
        <v>108</v>
      </c>
      <c r="C34" s="149" t="s">
        <v>175</v>
      </c>
      <c r="D34" s="149" t="s">
        <v>182</v>
      </c>
      <c r="E34" s="152">
        <v>3989979</v>
      </c>
      <c r="F34" s="152">
        <v>3772171</v>
      </c>
      <c r="G34" s="153">
        <f t="shared" si="0"/>
        <v>217808</v>
      </c>
      <c r="H34" s="153">
        <v>938</v>
      </c>
      <c r="I34" s="153">
        <f t="shared" si="1"/>
        <v>218746</v>
      </c>
      <c r="J34" s="163" t="s">
        <v>547</v>
      </c>
      <c r="K34" s="146">
        <f t="shared" si="3"/>
        <v>217808</v>
      </c>
    </row>
    <row r="35" spans="2:11" s="82" customFormat="1" ht="12.75">
      <c r="B35" s="149">
        <v>109</v>
      </c>
      <c r="C35" s="149" t="s">
        <v>176</v>
      </c>
      <c r="D35" s="149" t="s">
        <v>182</v>
      </c>
      <c r="E35" s="152">
        <v>1967800</v>
      </c>
      <c r="F35" s="152">
        <v>1981003</v>
      </c>
      <c r="G35" s="153">
        <f t="shared" si="0"/>
        <v>-13203</v>
      </c>
      <c r="H35" s="153">
        <v>67954</v>
      </c>
      <c r="I35" s="153">
        <f t="shared" si="1"/>
        <v>54751</v>
      </c>
      <c r="J35" s="163" t="s">
        <v>547</v>
      </c>
      <c r="K35" s="146">
        <f t="shared" si="3"/>
        <v>-13203</v>
      </c>
    </row>
    <row r="36" spans="2:11" s="82" customFormat="1" ht="12.75">
      <c r="B36" s="149">
        <v>110</v>
      </c>
      <c r="C36" s="149" t="s">
        <v>177</v>
      </c>
      <c r="D36" s="149" t="s">
        <v>182</v>
      </c>
      <c r="E36" s="152">
        <v>2717202</v>
      </c>
      <c r="F36" s="152">
        <v>2761811</v>
      </c>
      <c r="G36" s="153">
        <f t="shared" si="0"/>
        <v>-44609</v>
      </c>
      <c r="H36" s="153">
        <v>458564</v>
      </c>
      <c r="I36" s="153">
        <f t="shared" si="1"/>
        <v>413955</v>
      </c>
      <c r="J36" s="163" t="s">
        <v>547</v>
      </c>
      <c r="K36" s="146">
        <f t="shared" si="3"/>
        <v>-44609</v>
      </c>
    </row>
    <row r="37" spans="2:11" s="82" customFormat="1" ht="12.75">
      <c r="B37" s="149">
        <v>111</v>
      </c>
      <c r="C37" s="149" t="s">
        <v>1</v>
      </c>
      <c r="D37" s="149" t="s">
        <v>182</v>
      </c>
      <c r="E37" s="152">
        <v>2802590</v>
      </c>
      <c r="F37" s="152">
        <v>2948216</v>
      </c>
      <c r="G37" s="153">
        <f t="shared" si="0"/>
        <v>-145626</v>
      </c>
      <c r="H37" s="153">
        <v>-141396</v>
      </c>
      <c r="I37" s="153">
        <f t="shared" si="1"/>
        <v>-287022</v>
      </c>
      <c r="J37" s="163" t="s">
        <v>547</v>
      </c>
      <c r="K37" s="146">
        <f t="shared" si="3"/>
        <v>-145626</v>
      </c>
    </row>
    <row r="38" spans="2:11" s="82" customFormat="1" ht="12.75">
      <c r="B38" s="149">
        <v>401</v>
      </c>
      <c r="C38" s="149" t="s">
        <v>178</v>
      </c>
      <c r="D38" s="149" t="s">
        <v>182</v>
      </c>
      <c r="E38" s="152">
        <v>14466957</v>
      </c>
      <c r="F38" s="152">
        <v>14539648</v>
      </c>
      <c r="G38" s="153">
        <f t="shared" si="0"/>
        <v>-72691</v>
      </c>
      <c r="H38" s="153">
        <v>-393675</v>
      </c>
      <c r="I38" s="153">
        <f t="shared" si="1"/>
        <v>-466366</v>
      </c>
      <c r="J38" s="163" t="s">
        <v>547</v>
      </c>
      <c r="K38" s="146">
        <f t="shared" si="3"/>
        <v>-72691</v>
      </c>
    </row>
    <row r="39" spans="2:11" s="82" customFormat="1" ht="12.75">
      <c r="B39" s="149">
        <v>502</v>
      </c>
      <c r="C39" s="149" t="s">
        <v>121</v>
      </c>
      <c r="D39" s="149" t="s">
        <v>182</v>
      </c>
      <c r="E39" s="152">
        <v>22388815</v>
      </c>
      <c r="F39" s="152">
        <v>21534189</v>
      </c>
      <c r="G39" s="153">
        <f t="shared" si="0"/>
        <v>854626</v>
      </c>
      <c r="H39" s="153">
        <v>1186795</v>
      </c>
      <c r="I39" s="153">
        <f t="shared" si="1"/>
        <v>2041421</v>
      </c>
      <c r="J39" s="163" t="s">
        <v>547</v>
      </c>
      <c r="K39" s="146">
        <f t="shared" si="3"/>
        <v>854626</v>
      </c>
    </row>
    <row r="40" spans="2:11" s="82" customFormat="1" ht="12.75">
      <c r="B40" s="149">
        <v>504</v>
      </c>
      <c r="C40" s="149" t="s">
        <v>127</v>
      </c>
      <c r="D40" s="149" t="s">
        <v>182</v>
      </c>
      <c r="E40" s="152">
        <v>14976855</v>
      </c>
      <c r="F40" s="152">
        <v>15833200</v>
      </c>
      <c r="G40" s="153">
        <f t="shared" si="0"/>
        <v>-856345</v>
      </c>
      <c r="H40" s="153">
        <v>211267</v>
      </c>
      <c r="I40" s="153">
        <f t="shared" si="1"/>
        <v>-645078</v>
      </c>
      <c r="J40" s="163" t="s">
        <v>547</v>
      </c>
      <c r="K40" s="146">
        <f t="shared" si="3"/>
        <v>-856345</v>
      </c>
    </row>
    <row r="41" spans="2:11" s="82" customFormat="1" ht="12.75">
      <c r="B41" s="149">
        <v>601</v>
      </c>
      <c r="C41" s="149" t="s">
        <v>179</v>
      </c>
      <c r="D41" s="149" t="s">
        <v>182</v>
      </c>
      <c r="E41" s="152">
        <v>16162298</v>
      </c>
      <c r="F41" s="152">
        <v>15654107</v>
      </c>
      <c r="G41" s="153">
        <f t="shared" si="0"/>
        <v>508191</v>
      </c>
      <c r="H41" s="153">
        <v>0</v>
      </c>
      <c r="I41" s="153">
        <f t="shared" si="1"/>
        <v>508191</v>
      </c>
      <c r="J41" s="163" t="s">
        <v>547</v>
      </c>
      <c r="K41" s="146">
        <f t="shared" si="3"/>
        <v>508191</v>
      </c>
    </row>
    <row r="42" spans="2:11" s="82" customFormat="1" ht="12.75">
      <c r="B42" s="149">
        <v>602</v>
      </c>
      <c r="C42" s="149" t="s">
        <v>180</v>
      </c>
      <c r="D42" s="149" t="s">
        <v>198</v>
      </c>
      <c r="E42" s="152">
        <v>30925221</v>
      </c>
      <c r="F42" s="152">
        <v>30847726</v>
      </c>
      <c r="G42" s="155">
        <f t="shared" si="0"/>
        <v>77495</v>
      </c>
      <c r="H42" s="153">
        <v>983002</v>
      </c>
      <c r="I42" s="153">
        <f t="shared" si="1"/>
        <v>1060497</v>
      </c>
      <c r="J42" s="163" t="s">
        <v>547</v>
      </c>
      <c r="K42" s="146" t="s">
        <v>552</v>
      </c>
    </row>
    <row r="43" spans="2:11" s="82" customFormat="1" ht="12.75">
      <c r="B43" s="149">
        <v>603</v>
      </c>
      <c r="C43" s="149" t="s">
        <v>181</v>
      </c>
      <c r="D43" s="149" t="s">
        <v>182</v>
      </c>
      <c r="E43" s="152">
        <v>8946926</v>
      </c>
      <c r="F43" s="152">
        <v>8700724</v>
      </c>
      <c r="G43" s="153">
        <f t="shared" si="0"/>
        <v>246202</v>
      </c>
      <c r="H43" s="153">
        <v>243875</v>
      </c>
      <c r="I43" s="153">
        <f t="shared" si="1"/>
        <v>490077</v>
      </c>
      <c r="J43" s="163" t="s">
        <v>547</v>
      </c>
      <c r="K43" s="146">
        <f t="shared" si="3"/>
        <v>246202</v>
      </c>
    </row>
    <row r="44" spans="2:12" s="82" customFormat="1" ht="12.75">
      <c r="B44" s="149">
        <v>605</v>
      </c>
      <c r="C44" s="149" t="s">
        <v>87</v>
      </c>
      <c r="D44" s="149" t="s">
        <v>182</v>
      </c>
      <c r="E44" s="152">
        <v>13988061</v>
      </c>
      <c r="F44" s="152">
        <v>13994977</v>
      </c>
      <c r="G44" s="153">
        <f t="shared" si="0"/>
        <v>-6916</v>
      </c>
      <c r="H44" s="153">
        <v>1017822</v>
      </c>
      <c r="I44" s="153">
        <f t="shared" si="1"/>
        <v>1010906</v>
      </c>
      <c r="J44" s="163" t="s">
        <v>547</v>
      </c>
      <c r="K44" s="146">
        <f t="shared" si="3"/>
        <v>-6916</v>
      </c>
      <c r="L44" s="146">
        <f>G11+G12+G13+G16+G17+G18+G19+G20+G24+G26+G27+G28+G29+G30+G31+G32+G33+G34+G35+G36+G37+G38+G39+G40+G41+G42+G43+G44</f>
        <v>7249551</v>
      </c>
    </row>
    <row r="45" spans="2:11" s="82" customFormat="1" ht="12.75">
      <c r="B45" s="149"/>
      <c r="C45" s="149"/>
      <c r="D45" s="149"/>
      <c r="E45" s="152"/>
      <c r="F45" s="152"/>
      <c r="G45" s="153"/>
      <c r="H45" s="153"/>
      <c r="I45" s="153"/>
      <c r="J45" s="149"/>
      <c r="K45" s="146">
        <f>SUM(K26:K44)</f>
        <v>8163794</v>
      </c>
    </row>
    <row r="46" spans="2:11" s="82" customFormat="1" ht="12.75">
      <c r="B46" s="150" t="s">
        <v>22</v>
      </c>
      <c r="C46" s="149"/>
      <c r="D46" s="149"/>
      <c r="E46" s="152"/>
      <c r="F46" s="152"/>
      <c r="G46" s="153"/>
      <c r="H46" s="153"/>
      <c r="I46" s="153"/>
      <c r="J46" s="149"/>
      <c r="K46" s="146" t="s">
        <v>552</v>
      </c>
    </row>
    <row r="47" spans="2:11" s="82" customFormat="1" ht="12.75">
      <c r="B47" s="157">
        <v>100</v>
      </c>
      <c r="C47" s="149" t="s">
        <v>549</v>
      </c>
      <c r="D47" s="149"/>
      <c r="E47" s="152"/>
      <c r="F47" s="152"/>
      <c r="G47" s="153"/>
      <c r="H47" s="153"/>
      <c r="I47" s="153"/>
      <c r="J47" s="149"/>
      <c r="K47" s="146" t="s">
        <v>552</v>
      </c>
    </row>
    <row r="48" spans="2:11" s="82" customFormat="1" ht="12.75">
      <c r="B48" s="150"/>
      <c r="C48" s="149" t="s">
        <v>550</v>
      </c>
      <c r="D48" s="149" t="s">
        <v>551</v>
      </c>
      <c r="E48" s="152">
        <v>753740</v>
      </c>
      <c r="F48" s="152">
        <v>0</v>
      </c>
      <c r="G48" s="155">
        <f t="shared" si="0"/>
        <v>753740</v>
      </c>
      <c r="H48" s="153">
        <v>0</v>
      </c>
      <c r="I48" s="153">
        <f t="shared" si="1"/>
        <v>753740</v>
      </c>
      <c r="J48" s="163" t="s">
        <v>547</v>
      </c>
      <c r="K48" s="146" t="s">
        <v>552</v>
      </c>
    </row>
    <row r="49" spans="2:11" s="82" customFormat="1" ht="12.75">
      <c r="B49" s="157">
        <v>101</v>
      </c>
      <c r="C49" s="149" t="s">
        <v>165</v>
      </c>
      <c r="D49" s="157"/>
      <c r="E49" s="152"/>
      <c r="F49" s="152"/>
      <c r="G49" s="155"/>
      <c r="H49" s="153"/>
      <c r="I49" s="153"/>
      <c r="J49" s="163" t="s">
        <v>552</v>
      </c>
      <c r="K49" s="146" t="s">
        <v>552</v>
      </c>
    </row>
    <row r="50" spans="2:11" s="82" customFormat="1" ht="12.75">
      <c r="B50" s="157"/>
      <c r="C50" s="157" t="s">
        <v>156</v>
      </c>
      <c r="D50" s="157" t="s">
        <v>157</v>
      </c>
      <c r="E50" s="152">
        <v>15806304</v>
      </c>
      <c r="F50" s="152">
        <v>13451255</v>
      </c>
      <c r="G50" s="155">
        <f t="shared" si="0"/>
        <v>2355049</v>
      </c>
      <c r="H50" s="153">
        <v>0</v>
      </c>
      <c r="I50" s="153">
        <f t="shared" si="1"/>
        <v>2355049</v>
      </c>
      <c r="J50" s="163" t="s">
        <v>547</v>
      </c>
      <c r="K50" s="146" t="s">
        <v>552</v>
      </c>
    </row>
    <row r="51" spans="2:11" s="82" customFormat="1" ht="27" customHeight="1">
      <c r="B51" s="157">
        <v>102</v>
      </c>
      <c r="C51" s="149" t="s">
        <v>338</v>
      </c>
      <c r="D51" s="149"/>
      <c r="E51" s="157"/>
      <c r="F51" s="157"/>
      <c r="G51" s="153"/>
      <c r="H51" s="157"/>
      <c r="I51" s="153"/>
      <c r="J51" s="163" t="s">
        <v>552</v>
      </c>
      <c r="K51" s="146">
        <f t="shared" si="3"/>
        <v>0</v>
      </c>
    </row>
    <row r="52" spans="2:13" s="82" customFormat="1" ht="28.5" customHeight="1">
      <c r="B52" s="157"/>
      <c r="C52" s="149" t="s">
        <v>339</v>
      </c>
      <c r="D52" s="149" t="s">
        <v>182</v>
      </c>
      <c r="E52" s="153">
        <v>22675822</v>
      </c>
      <c r="F52" s="153">
        <v>28300564</v>
      </c>
      <c r="G52" s="153">
        <f t="shared" si="0"/>
        <v>-5624742</v>
      </c>
      <c r="H52" s="153">
        <v>0</v>
      </c>
      <c r="I52" s="153">
        <f t="shared" si="1"/>
        <v>-5624742</v>
      </c>
      <c r="J52" s="163" t="s">
        <v>547</v>
      </c>
      <c r="K52" s="146">
        <f t="shared" si="3"/>
        <v>-5624742</v>
      </c>
      <c r="M52" s="146">
        <f>K52</f>
        <v>-5624742</v>
      </c>
    </row>
    <row r="53" spans="2:11" s="82" customFormat="1" ht="12.75">
      <c r="B53" s="157">
        <v>104</v>
      </c>
      <c r="C53" s="149" t="s">
        <v>173</v>
      </c>
      <c r="D53" s="149"/>
      <c r="E53" s="152"/>
      <c r="F53" s="152"/>
      <c r="G53" s="153"/>
      <c r="H53" s="153"/>
      <c r="I53" s="153" t="s">
        <v>552</v>
      </c>
      <c r="J53" s="163" t="s">
        <v>552</v>
      </c>
      <c r="K53" s="146">
        <f t="shared" si="3"/>
        <v>0</v>
      </c>
    </row>
    <row r="54" spans="2:13" s="82" customFormat="1" ht="25.5">
      <c r="B54" s="150"/>
      <c r="C54" s="151" t="s">
        <v>340</v>
      </c>
      <c r="D54" s="149" t="s">
        <v>182</v>
      </c>
      <c r="E54" s="152">
        <v>1371978</v>
      </c>
      <c r="F54" s="152">
        <v>0</v>
      </c>
      <c r="G54" s="153">
        <f t="shared" si="0"/>
        <v>1371978</v>
      </c>
      <c r="H54" s="153">
        <v>0</v>
      </c>
      <c r="I54" s="153">
        <f t="shared" si="1"/>
        <v>1371978</v>
      </c>
      <c r="J54" s="163" t="s">
        <v>547</v>
      </c>
      <c r="K54" s="146">
        <f t="shared" si="3"/>
        <v>1371978</v>
      </c>
      <c r="M54" s="146"/>
    </row>
    <row r="55" spans="2:13" s="82" customFormat="1" ht="25.5">
      <c r="B55" s="150"/>
      <c r="C55" s="151" t="s">
        <v>553</v>
      </c>
      <c r="D55" s="149" t="s">
        <v>182</v>
      </c>
      <c r="E55" s="152">
        <v>0</v>
      </c>
      <c r="F55" s="152">
        <v>-2011652</v>
      </c>
      <c r="G55" s="153">
        <f t="shared" si="0"/>
        <v>2011652</v>
      </c>
      <c r="H55" s="153">
        <v>0</v>
      </c>
      <c r="I55" s="153">
        <f t="shared" si="1"/>
        <v>2011652</v>
      </c>
      <c r="J55" s="163" t="s">
        <v>547</v>
      </c>
      <c r="K55" s="146">
        <f t="shared" si="3"/>
        <v>2011652</v>
      </c>
      <c r="M55" s="146"/>
    </row>
    <row r="56" spans="2:13" s="82" customFormat="1" ht="12.75">
      <c r="B56" s="157">
        <v>105</v>
      </c>
      <c r="C56" s="149" t="s">
        <v>194</v>
      </c>
      <c r="D56" s="157"/>
      <c r="E56" s="149"/>
      <c r="F56" s="149"/>
      <c r="G56" s="153"/>
      <c r="H56" s="157"/>
      <c r="I56" s="153" t="s">
        <v>552</v>
      </c>
      <c r="J56" s="163" t="s">
        <v>552</v>
      </c>
      <c r="K56" s="146"/>
      <c r="M56" s="146"/>
    </row>
    <row r="57" spans="2:13" s="82" customFormat="1" ht="12.75">
      <c r="B57" s="157"/>
      <c r="C57" s="149" t="s">
        <v>265</v>
      </c>
      <c r="D57" s="157" t="s">
        <v>264</v>
      </c>
      <c r="E57" s="152">
        <v>39593</v>
      </c>
      <c r="F57" s="152">
        <v>25002</v>
      </c>
      <c r="G57" s="155">
        <f t="shared" si="0"/>
        <v>14591</v>
      </c>
      <c r="H57" s="153">
        <v>0</v>
      </c>
      <c r="I57" s="153">
        <f t="shared" si="1"/>
        <v>14591</v>
      </c>
      <c r="J57" s="163" t="s">
        <v>547</v>
      </c>
      <c r="K57" s="146"/>
      <c r="M57" s="146"/>
    </row>
    <row r="58" spans="2:13" s="82" customFormat="1" ht="12.75">
      <c r="B58" s="149">
        <v>602</v>
      </c>
      <c r="C58" s="149" t="s">
        <v>180</v>
      </c>
      <c r="D58" s="149"/>
      <c r="E58" s="149"/>
      <c r="F58" s="149"/>
      <c r="G58" s="153"/>
      <c r="H58" s="157"/>
      <c r="I58" s="153" t="s">
        <v>552</v>
      </c>
      <c r="J58" s="163" t="s">
        <v>552</v>
      </c>
      <c r="K58" s="146"/>
      <c r="M58" s="146"/>
    </row>
    <row r="59" spans="2:13" s="82" customFormat="1" ht="12.75">
      <c r="B59" s="149"/>
      <c r="C59" s="149" t="s">
        <v>249</v>
      </c>
      <c r="D59" s="149" t="s">
        <v>182</v>
      </c>
      <c r="E59" s="152">
        <v>230855</v>
      </c>
      <c r="F59" s="152">
        <v>82065</v>
      </c>
      <c r="G59" s="153">
        <f t="shared" si="0"/>
        <v>148790</v>
      </c>
      <c r="H59" s="153">
        <v>0</v>
      </c>
      <c r="I59" s="153">
        <f t="shared" si="1"/>
        <v>148790</v>
      </c>
      <c r="J59" s="163" t="s">
        <v>547</v>
      </c>
      <c r="K59" s="146">
        <f t="shared" si="3"/>
        <v>148790</v>
      </c>
      <c r="L59" s="146">
        <f>G48+G50+G52+G54+G55+G57+G59</f>
        <v>1031058</v>
      </c>
      <c r="M59" s="146"/>
    </row>
    <row r="60" spans="2:13" s="82" customFormat="1" ht="12.75">
      <c r="B60" s="149"/>
      <c r="C60" s="149"/>
      <c r="D60" s="149"/>
      <c r="E60" s="152"/>
      <c r="F60" s="152"/>
      <c r="G60" s="153"/>
      <c r="H60" s="153"/>
      <c r="I60" s="153"/>
      <c r="J60" s="163" t="s">
        <v>552</v>
      </c>
      <c r="K60" s="146">
        <f>SUM(K48:K59)</f>
        <v>-2092322</v>
      </c>
      <c r="M60" s="146"/>
    </row>
    <row r="61" spans="2:11" s="82" customFormat="1" ht="12.75">
      <c r="B61" s="150" t="s">
        <v>239</v>
      </c>
      <c r="C61" s="149"/>
      <c r="D61" s="149"/>
      <c r="E61" s="149"/>
      <c r="F61" s="149"/>
      <c r="G61" s="153"/>
      <c r="H61" s="153"/>
      <c r="I61" s="153"/>
      <c r="J61" s="163" t="s">
        <v>552</v>
      </c>
      <c r="K61" s="146"/>
    </row>
    <row r="62" spans="2:11" s="82" customFormat="1" ht="12.75">
      <c r="B62" s="149">
        <v>100</v>
      </c>
      <c r="C62" s="149" t="s">
        <v>188</v>
      </c>
      <c r="D62" s="149"/>
      <c r="E62" s="149"/>
      <c r="F62" s="149"/>
      <c r="G62" s="153"/>
      <c r="H62" s="157"/>
      <c r="I62" s="153"/>
      <c r="J62" s="163" t="s">
        <v>552</v>
      </c>
      <c r="K62" s="146"/>
    </row>
    <row r="63" spans="2:11" s="82" customFormat="1" ht="12.75">
      <c r="B63" s="149"/>
      <c r="C63" s="149" t="s">
        <v>185</v>
      </c>
      <c r="D63" s="149" t="s">
        <v>182</v>
      </c>
      <c r="E63" s="152">
        <v>3060890</v>
      </c>
      <c r="F63" s="152">
        <v>3059897</v>
      </c>
      <c r="G63" s="153">
        <f t="shared" si="0"/>
        <v>993</v>
      </c>
      <c r="H63" s="153">
        <v>153587</v>
      </c>
      <c r="I63" s="153">
        <f t="shared" si="1"/>
        <v>154580</v>
      </c>
      <c r="J63" s="163" t="s">
        <v>547</v>
      </c>
      <c r="K63" s="146">
        <f t="shared" si="3"/>
        <v>993</v>
      </c>
    </row>
    <row r="64" spans="2:11" s="82" customFormat="1" ht="12.75">
      <c r="B64" s="149">
        <v>105</v>
      </c>
      <c r="C64" s="149" t="s">
        <v>554</v>
      </c>
      <c r="D64" s="149"/>
      <c r="E64" s="152"/>
      <c r="F64" s="152"/>
      <c r="G64" s="153"/>
      <c r="H64" s="153"/>
      <c r="I64" s="153" t="s">
        <v>552</v>
      </c>
      <c r="J64" s="163" t="s">
        <v>552</v>
      </c>
      <c r="K64" s="146" t="s">
        <v>552</v>
      </c>
    </row>
    <row r="65" spans="2:11" s="82" customFormat="1" ht="12.75">
      <c r="B65" s="149"/>
      <c r="C65" s="149" t="s">
        <v>185</v>
      </c>
      <c r="D65" s="149" t="s">
        <v>182</v>
      </c>
      <c r="E65" s="152">
        <v>848</v>
      </c>
      <c r="F65" s="152">
        <v>0</v>
      </c>
      <c r="G65" s="153">
        <f t="shared" si="0"/>
        <v>848</v>
      </c>
      <c r="H65" s="153">
        <v>0</v>
      </c>
      <c r="I65" s="153">
        <f t="shared" si="1"/>
        <v>848</v>
      </c>
      <c r="J65" s="163" t="s">
        <v>547</v>
      </c>
      <c r="K65" s="146">
        <f t="shared" si="3"/>
        <v>848</v>
      </c>
    </row>
    <row r="66" spans="2:11" s="82" customFormat="1" ht="12.75">
      <c r="B66" s="149">
        <v>108</v>
      </c>
      <c r="C66" s="149" t="s">
        <v>555</v>
      </c>
      <c r="D66" s="149"/>
      <c r="E66" s="152"/>
      <c r="F66" s="152"/>
      <c r="G66" s="153"/>
      <c r="H66" s="153"/>
      <c r="I66" s="153" t="s">
        <v>552</v>
      </c>
      <c r="J66" s="163" t="s">
        <v>552</v>
      </c>
      <c r="K66" s="146" t="s">
        <v>552</v>
      </c>
    </row>
    <row r="67" spans="2:12" s="82" customFormat="1" ht="12.75">
      <c r="B67" s="149"/>
      <c r="C67" s="149" t="s">
        <v>185</v>
      </c>
      <c r="D67" s="149" t="s">
        <v>182</v>
      </c>
      <c r="E67" s="152">
        <v>2326310</v>
      </c>
      <c r="F67" s="152">
        <v>2329565</v>
      </c>
      <c r="G67" s="153">
        <f t="shared" si="0"/>
        <v>-3255</v>
      </c>
      <c r="H67" s="153">
        <v>0</v>
      </c>
      <c r="I67" s="153">
        <f t="shared" si="1"/>
        <v>-3255</v>
      </c>
      <c r="J67" s="163" t="s">
        <v>547</v>
      </c>
      <c r="K67" s="146">
        <f t="shared" si="3"/>
        <v>-3255</v>
      </c>
      <c r="L67" s="146">
        <f>G63+G65+G67</f>
        <v>-1414</v>
      </c>
    </row>
    <row r="68" spans="2:11" s="82" customFormat="1" ht="12.75">
      <c r="B68" s="149"/>
      <c r="C68" s="149"/>
      <c r="D68" s="149"/>
      <c r="E68" s="152"/>
      <c r="F68" s="152"/>
      <c r="G68" s="153"/>
      <c r="H68" s="153"/>
      <c r="I68" s="153"/>
      <c r="J68" s="163" t="s">
        <v>556</v>
      </c>
      <c r="K68" s="146"/>
    </row>
    <row r="69" spans="2:11" s="82" customFormat="1" ht="12.75">
      <c r="B69" s="150" t="s">
        <v>183</v>
      </c>
      <c r="C69" s="149"/>
      <c r="D69" s="149"/>
      <c r="E69" s="149"/>
      <c r="F69" s="149"/>
      <c r="G69" s="153"/>
      <c r="H69" s="153"/>
      <c r="I69" s="153" t="s">
        <v>552</v>
      </c>
      <c r="J69" s="163" t="s">
        <v>552</v>
      </c>
      <c r="K69" s="146" t="s">
        <v>552</v>
      </c>
    </row>
    <row r="70" spans="2:11" s="82" customFormat="1" ht="12.75">
      <c r="B70" s="149">
        <v>100</v>
      </c>
      <c r="C70" s="149" t="s">
        <v>188</v>
      </c>
      <c r="D70" s="149"/>
      <c r="E70" s="149"/>
      <c r="F70" s="149"/>
      <c r="G70" s="153"/>
      <c r="H70" s="157"/>
      <c r="I70" s="153" t="s">
        <v>552</v>
      </c>
      <c r="J70" s="163" t="s">
        <v>552</v>
      </c>
      <c r="K70" s="146" t="s">
        <v>552</v>
      </c>
    </row>
    <row r="71" spans="2:11" s="82" customFormat="1" ht="12.75">
      <c r="B71" s="149"/>
      <c r="C71" s="149" t="s">
        <v>240</v>
      </c>
      <c r="D71" s="149" t="s">
        <v>182</v>
      </c>
      <c r="E71" s="152">
        <v>66491</v>
      </c>
      <c r="F71" s="152">
        <v>26740</v>
      </c>
      <c r="G71" s="257">
        <f t="shared" si="0"/>
        <v>39751</v>
      </c>
      <c r="H71" s="153">
        <v>0</v>
      </c>
      <c r="I71" s="153">
        <f t="shared" si="1"/>
        <v>39751</v>
      </c>
      <c r="J71" s="163" t="s">
        <v>547</v>
      </c>
      <c r="K71" s="146">
        <f t="shared" si="3"/>
        <v>39751</v>
      </c>
    </row>
    <row r="72" spans="2:11" s="82" customFormat="1" ht="12.75">
      <c r="B72" s="149">
        <v>101</v>
      </c>
      <c r="C72" s="149" t="s">
        <v>184</v>
      </c>
      <c r="D72" s="149"/>
      <c r="E72" s="152"/>
      <c r="F72" s="152"/>
      <c r="G72" s="257"/>
      <c r="H72" s="153"/>
      <c r="I72" s="153" t="s">
        <v>552</v>
      </c>
      <c r="J72" s="163" t="s">
        <v>552</v>
      </c>
      <c r="K72" s="146" t="s">
        <v>552</v>
      </c>
    </row>
    <row r="73" spans="2:11" s="82" customFormat="1" ht="12.75">
      <c r="B73" s="149"/>
      <c r="C73" s="149" t="s">
        <v>557</v>
      </c>
      <c r="D73" s="149" t="s">
        <v>182</v>
      </c>
      <c r="E73" s="152">
        <v>50000</v>
      </c>
      <c r="F73" s="152">
        <v>0</v>
      </c>
      <c r="G73" s="257">
        <f t="shared" si="0"/>
        <v>50000</v>
      </c>
      <c r="H73" s="153">
        <v>0</v>
      </c>
      <c r="I73" s="153">
        <f t="shared" si="1"/>
        <v>50000</v>
      </c>
      <c r="J73" s="163" t="s">
        <v>547</v>
      </c>
      <c r="K73" s="146">
        <f t="shared" si="3"/>
        <v>50000</v>
      </c>
    </row>
    <row r="74" spans="2:11" s="82" customFormat="1" ht="12.75">
      <c r="B74" s="149">
        <v>102</v>
      </c>
      <c r="C74" s="149" t="s">
        <v>338</v>
      </c>
      <c r="D74" s="149"/>
      <c r="E74" s="149"/>
      <c r="F74" s="149"/>
      <c r="G74" s="257"/>
      <c r="H74" s="157"/>
      <c r="I74" s="153" t="s">
        <v>552</v>
      </c>
      <c r="J74" s="163" t="s">
        <v>552</v>
      </c>
      <c r="K74" s="146" t="s">
        <v>552</v>
      </c>
    </row>
    <row r="75" spans="2:11" s="82" customFormat="1" ht="12.75">
      <c r="B75" s="149"/>
      <c r="C75" s="149" t="s">
        <v>341</v>
      </c>
      <c r="D75" s="149" t="s">
        <v>182</v>
      </c>
      <c r="E75" s="152">
        <v>3527665</v>
      </c>
      <c r="F75" s="152">
        <v>2890852</v>
      </c>
      <c r="G75" s="257">
        <f t="shared" si="0"/>
        <v>636813</v>
      </c>
      <c r="H75" s="153">
        <v>0</v>
      </c>
      <c r="I75" s="153">
        <f t="shared" si="1"/>
        <v>636813</v>
      </c>
      <c r="J75" s="163" t="s">
        <v>547</v>
      </c>
      <c r="K75" s="146">
        <f t="shared" si="3"/>
        <v>636813</v>
      </c>
    </row>
    <row r="76" spans="2:11" s="82" customFormat="1" ht="12.75">
      <c r="B76" s="149">
        <v>103</v>
      </c>
      <c r="C76" s="149" t="s">
        <v>186</v>
      </c>
      <c r="D76" s="149"/>
      <c r="E76" s="149"/>
      <c r="F76" s="149"/>
      <c r="G76" s="257"/>
      <c r="H76" s="157"/>
      <c r="I76" s="153" t="s">
        <v>552</v>
      </c>
      <c r="J76" s="163" t="s">
        <v>552</v>
      </c>
      <c r="K76" s="146" t="s">
        <v>552</v>
      </c>
    </row>
    <row r="77" spans="2:11" s="82" customFormat="1" ht="12.75">
      <c r="B77" s="149"/>
      <c r="C77" s="149" t="s">
        <v>558</v>
      </c>
      <c r="D77" s="149" t="s">
        <v>182</v>
      </c>
      <c r="E77" s="152">
        <v>0</v>
      </c>
      <c r="F77" s="152">
        <v>4088</v>
      </c>
      <c r="G77" s="257">
        <f aca="true" t="shared" si="4" ref="G77:G119">SUM(E77-F77)</f>
        <v>-4088</v>
      </c>
      <c r="H77" s="157">
        <v>0</v>
      </c>
      <c r="I77" s="153">
        <f aca="true" t="shared" si="5" ref="I77:I119">SUM(G77:H77)</f>
        <v>-4088</v>
      </c>
      <c r="J77" s="163" t="s">
        <v>547</v>
      </c>
      <c r="K77" s="146">
        <f t="shared" si="3"/>
        <v>-4088</v>
      </c>
    </row>
    <row r="78" spans="2:12" s="82" customFormat="1" ht="12.75">
      <c r="B78" s="149"/>
      <c r="C78" s="160" t="s">
        <v>342</v>
      </c>
      <c r="D78" s="149" t="s">
        <v>191</v>
      </c>
      <c r="E78" s="152">
        <v>408860</v>
      </c>
      <c r="F78" s="152">
        <v>0</v>
      </c>
      <c r="G78" s="155">
        <f t="shared" si="4"/>
        <v>408860</v>
      </c>
      <c r="H78" s="153">
        <v>0</v>
      </c>
      <c r="I78" s="153">
        <f t="shared" si="5"/>
        <v>408860</v>
      </c>
      <c r="J78" s="163" t="s">
        <v>547</v>
      </c>
      <c r="K78" s="146" t="s">
        <v>552</v>
      </c>
      <c r="L78" s="146">
        <f>G78</f>
        <v>408860</v>
      </c>
    </row>
    <row r="79" spans="2:12" s="82" customFormat="1" ht="12.75">
      <c r="B79" s="149"/>
      <c r="C79" s="149" t="s">
        <v>241</v>
      </c>
      <c r="D79" s="149" t="s">
        <v>243</v>
      </c>
      <c r="E79" s="152">
        <v>-347731</v>
      </c>
      <c r="F79" s="152">
        <v>-102996</v>
      </c>
      <c r="G79" s="155">
        <f t="shared" si="4"/>
        <v>-244735</v>
      </c>
      <c r="H79" s="153">
        <v>0</v>
      </c>
      <c r="I79" s="153">
        <f t="shared" si="5"/>
        <v>-244735</v>
      </c>
      <c r="J79" s="163" t="s">
        <v>547</v>
      </c>
      <c r="K79" s="146"/>
      <c r="L79" s="146">
        <f aca="true" t="shared" si="6" ref="L79:L85">G79</f>
        <v>-244735</v>
      </c>
    </row>
    <row r="80" spans="2:12" s="82" customFormat="1" ht="12.75">
      <c r="B80" s="149"/>
      <c r="C80" s="149" t="s">
        <v>242</v>
      </c>
      <c r="D80" s="149" t="s">
        <v>243</v>
      </c>
      <c r="E80" s="152">
        <v>-215360</v>
      </c>
      <c r="F80" s="152">
        <v>310969</v>
      </c>
      <c r="G80" s="155">
        <f t="shared" si="4"/>
        <v>-526329</v>
      </c>
      <c r="H80" s="153">
        <v>0</v>
      </c>
      <c r="I80" s="153">
        <f t="shared" si="5"/>
        <v>-526329</v>
      </c>
      <c r="J80" s="163" t="s">
        <v>547</v>
      </c>
      <c r="K80" s="146"/>
      <c r="L80" s="146">
        <f t="shared" si="6"/>
        <v>-526329</v>
      </c>
    </row>
    <row r="81" spans="2:12" s="82" customFormat="1" ht="12.75">
      <c r="B81" s="149"/>
      <c r="C81" s="149" t="s">
        <v>559</v>
      </c>
      <c r="D81" s="149" t="s">
        <v>243</v>
      </c>
      <c r="E81" s="152">
        <v>370000</v>
      </c>
      <c r="F81" s="152">
        <v>171913</v>
      </c>
      <c r="G81" s="155">
        <f t="shared" si="4"/>
        <v>198087</v>
      </c>
      <c r="H81" s="153">
        <v>0</v>
      </c>
      <c r="I81" s="153">
        <f t="shared" si="5"/>
        <v>198087</v>
      </c>
      <c r="J81" s="163" t="s">
        <v>547</v>
      </c>
      <c r="K81" s="146"/>
      <c r="L81" s="146">
        <f t="shared" si="6"/>
        <v>198087</v>
      </c>
    </row>
    <row r="82" spans="2:12" s="82" customFormat="1" ht="12.75">
      <c r="B82" s="149"/>
      <c r="C82" s="149" t="s">
        <v>187</v>
      </c>
      <c r="D82" s="149" t="s">
        <v>243</v>
      </c>
      <c r="E82" s="152">
        <v>3496927</v>
      </c>
      <c r="F82" s="152">
        <v>572526</v>
      </c>
      <c r="G82" s="155">
        <f t="shared" si="4"/>
        <v>2924401</v>
      </c>
      <c r="H82" s="153">
        <v>0</v>
      </c>
      <c r="I82" s="153">
        <f t="shared" si="5"/>
        <v>2924401</v>
      </c>
      <c r="J82" s="163" t="s">
        <v>547</v>
      </c>
      <c r="K82" s="146"/>
      <c r="L82" s="146">
        <f t="shared" si="6"/>
        <v>2924401</v>
      </c>
    </row>
    <row r="83" spans="2:12" s="82" customFormat="1" ht="12.75">
      <c r="B83" s="149"/>
      <c r="C83" s="149" t="s">
        <v>560</v>
      </c>
      <c r="D83" s="149" t="s">
        <v>243</v>
      </c>
      <c r="E83" s="152">
        <v>400000</v>
      </c>
      <c r="F83" s="152">
        <v>202232</v>
      </c>
      <c r="G83" s="155">
        <f t="shared" si="4"/>
        <v>197768</v>
      </c>
      <c r="H83" s="153">
        <v>0</v>
      </c>
      <c r="I83" s="153">
        <f t="shared" si="5"/>
        <v>197768</v>
      </c>
      <c r="J83" s="163" t="s">
        <v>547</v>
      </c>
      <c r="K83" s="146"/>
      <c r="L83" s="146">
        <f t="shared" si="6"/>
        <v>197768</v>
      </c>
    </row>
    <row r="84" spans="2:12" s="82" customFormat="1" ht="12.75">
      <c r="B84" s="149"/>
      <c r="C84" s="149" t="s">
        <v>561</v>
      </c>
      <c r="D84" s="149" t="s">
        <v>243</v>
      </c>
      <c r="E84" s="152">
        <v>100000</v>
      </c>
      <c r="F84" s="152">
        <v>0</v>
      </c>
      <c r="G84" s="155">
        <f t="shared" si="4"/>
        <v>100000</v>
      </c>
      <c r="H84" s="153">
        <v>0</v>
      </c>
      <c r="I84" s="153">
        <f t="shared" si="5"/>
        <v>100000</v>
      </c>
      <c r="J84" s="163" t="s">
        <v>547</v>
      </c>
      <c r="K84" s="146"/>
      <c r="L84" s="146">
        <f t="shared" si="6"/>
        <v>100000</v>
      </c>
    </row>
    <row r="85" spans="2:12" s="82" customFormat="1" ht="12.75">
      <c r="B85" s="149"/>
      <c r="C85" s="149" t="s">
        <v>343</v>
      </c>
      <c r="D85" s="149" t="s">
        <v>243</v>
      </c>
      <c r="E85" s="152">
        <v>306412</v>
      </c>
      <c r="F85" s="152">
        <v>33995</v>
      </c>
      <c r="G85" s="155">
        <f t="shared" si="4"/>
        <v>272417</v>
      </c>
      <c r="H85" s="153">
        <v>0</v>
      </c>
      <c r="I85" s="153">
        <f t="shared" si="5"/>
        <v>272417</v>
      </c>
      <c r="J85" s="163" t="s">
        <v>547</v>
      </c>
      <c r="K85" s="146"/>
      <c r="L85" s="146">
        <f t="shared" si="6"/>
        <v>272417</v>
      </c>
    </row>
    <row r="86" spans="2:11" s="82" customFormat="1" ht="12.75">
      <c r="B86" s="149">
        <v>104</v>
      </c>
      <c r="C86" s="149" t="s">
        <v>173</v>
      </c>
      <c r="D86" s="149"/>
      <c r="E86" s="152"/>
      <c r="F86" s="152"/>
      <c r="G86" s="153"/>
      <c r="H86" s="153"/>
      <c r="I86" s="153" t="s">
        <v>552</v>
      </c>
      <c r="J86" s="163" t="s">
        <v>552</v>
      </c>
      <c r="K86" s="146">
        <f t="shared" si="3"/>
        <v>0</v>
      </c>
    </row>
    <row r="87" spans="2:11" s="82" customFormat="1" ht="12.75">
      <c r="B87" s="149"/>
      <c r="C87" s="149" t="s">
        <v>244</v>
      </c>
      <c r="D87" s="149" t="s">
        <v>182</v>
      </c>
      <c r="E87" s="152">
        <v>899281</v>
      </c>
      <c r="F87" s="152">
        <v>804044</v>
      </c>
      <c r="G87" s="257">
        <f t="shared" si="4"/>
        <v>95237</v>
      </c>
      <c r="H87" s="153">
        <v>0</v>
      </c>
      <c r="I87" s="153">
        <f t="shared" si="5"/>
        <v>95237</v>
      </c>
      <c r="J87" s="163" t="s">
        <v>547</v>
      </c>
      <c r="K87" s="146">
        <f t="shared" si="3"/>
        <v>95237</v>
      </c>
    </row>
    <row r="88" spans="2:11" s="82" customFormat="1" ht="12.75">
      <c r="B88" s="149"/>
      <c r="C88" s="149" t="s">
        <v>562</v>
      </c>
      <c r="D88" s="149" t="s">
        <v>182</v>
      </c>
      <c r="E88" s="152">
        <v>1000000</v>
      </c>
      <c r="F88" s="152">
        <v>-260000</v>
      </c>
      <c r="G88" s="257">
        <f t="shared" si="4"/>
        <v>1260000</v>
      </c>
      <c r="H88" s="153">
        <v>0</v>
      </c>
      <c r="I88" s="153">
        <f t="shared" si="5"/>
        <v>1260000</v>
      </c>
      <c r="J88" s="163" t="s">
        <v>547</v>
      </c>
      <c r="K88" s="146">
        <f t="shared" si="3"/>
        <v>1260000</v>
      </c>
    </row>
    <row r="89" spans="2:11" s="82" customFormat="1" ht="12.75">
      <c r="B89" s="149"/>
      <c r="C89" s="149" t="s">
        <v>193</v>
      </c>
      <c r="D89" s="149" t="s">
        <v>182</v>
      </c>
      <c r="E89" s="152">
        <v>6526926</v>
      </c>
      <c r="F89" s="152">
        <v>3254853</v>
      </c>
      <c r="G89" s="257">
        <f t="shared" si="4"/>
        <v>3272073</v>
      </c>
      <c r="H89" s="153">
        <v>4206254</v>
      </c>
      <c r="I89" s="153">
        <f t="shared" si="5"/>
        <v>7478327</v>
      </c>
      <c r="J89" s="163" t="s">
        <v>547</v>
      </c>
      <c r="K89" s="146">
        <f t="shared" si="3"/>
        <v>3272073</v>
      </c>
    </row>
    <row r="90" spans="2:11" s="82" customFormat="1" ht="12.75">
      <c r="B90" s="149"/>
      <c r="C90" s="149" t="s">
        <v>192</v>
      </c>
      <c r="D90" s="149" t="s">
        <v>182</v>
      </c>
      <c r="E90" s="152">
        <v>10380</v>
      </c>
      <c r="F90" s="152">
        <v>92490</v>
      </c>
      <c r="G90" s="257">
        <f t="shared" si="4"/>
        <v>-82110</v>
      </c>
      <c r="H90" s="153">
        <v>0</v>
      </c>
      <c r="I90" s="153">
        <f t="shared" si="5"/>
        <v>-82110</v>
      </c>
      <c r="J90" s="163" t="s">
        <v>547</v>
      </c>
      <c r="K90" s="146">
        <f t="shared" si="3"/>
        <v>-82110</v>
      </c>
    </row>
    <row r="91" spans="2:11" s="82" customFormat="1" ht="12.75">
      <c r="B91" s="149"/>
      <c r="C91" s="149" t="s">
        <v>245</v>
      </c>
      <c r="D91" s="149" t="s">
        <v>182</v>
      </c>
      <c r="E91" s="152">
        <v>-57941</v>
      </c>
      <c r="F91" s="152">
        <v>-45816</v>
      </c>
      <c r="G91" s="257">
        <f t="shared" si="4"/>
        <v>-12125</v>
      </c>
      <c r="H91" s="153">
        <v>0</v>
      </c>
      <c r="I91" s="153">
        <f t="shared" si="5"/>
        <v>-12125</v>
      </c>
      <c r="J91" s="163" t="s">
        <v>547</v>
      </c>
      <c r="K91" s="146">
        <f aca="true" t="shared" si="7" ref="K91:K119">G91</f>
        <v>-12125</v>
      </c>
    </row>
    <row r="92" spans="2:11" s="82" customFormat="1" ht="12.75">
      <c r="B92" s="149"/>
      <c r="C92" s="149" t="s">
        <v>246</v>
      </c>
      <c r="D92" s="149" t="s">
        <v>182</v>
      </c>
      <c r="E92" s="152">
        <v>-16411</v>
      </c>
      <c r="F92" s="152">
        <v>-19845</v>
      </c>
      <c r="G92" s="257">
        <f t="shared" si="4"/>
        <v>3434</v>
      </c>
      <c r="H92" s="153">
        <v>0</v>
      </c>
      <c r="I92" s="153">
        <f t="shared" si="5"/>
        <v>3434</v>
      </c>
      <c r="J92" s="163" t="s">
        <v>547</v>
      </c>
      <c r="K92" s="146">
        <f t="shared" si="7"/>
        <v>3434</v>
      </c>
    </row>
    <row r="93" spans="2:12" s="82" customFormat="1" ht="12.75">
      <c r="B93" s="149"/>
      <c r="C93" s="149" t="s">
        <v>563</v>
      </c>
      <c r="D93" s="149" t="s">
        <v>191</v>
      </c>
      <c r="E93" s="152">
        <v>2891811</v>
      </c>
      <c r="F93" s="152">
        <v>0</v>
      </c>
      <c r="G93" s="155">
        <f t="shared" si="4"/>
        <v>2891811</v>
      </c>
      <c r="H93" s="153">
        <v>0</v>
      </c>
      <c r="I93" s="153">
        <f t="shared" si="5"/>
        <v>2891811</v>
      </c>
      <c r="J93" s="163" t="s">
        <v>547</v>
      </c>
      <c r="K93" s="146" t="s">
        <v>552</v>
      </c>
      <c r="L93" s="146">
        <f>G93</f>
        <v>2891811</v>
      </c>
    </row>
    <row r="94" spans="2:12" s="82" customFormat="1" ht="12.75">
      <c r="B94" s="149"/>
      <c r="C94" s="149" t="s">
        <v>564</v>
      </c>
      <c r="D94" s="149" t="s">
        <v>191</v>
      </c>
      <c r="E94" s="152">
        <v>1026000</v>
      </c>
      <c r="F94" s="152">
        <v>0</v>
      </c>
      <c r="G94" s="155">
        <f t="shared" si="4"/>
        <v>1026000</v>
      </c>
      <c r="H94" s="153">
        <v>0</v>
      </c>
      <c r="I94" s="153">
        <f t="shared" si="5"/>
        <v>1026000</v>
      </c>
      <c r="J94" s="163" t="s">
        <v>547</v>
      </c>
      <c r="K94" s="146" t="s">
        <v>552</v>
      </c>
      <c r="L94" s="146">
        <f>G94</f>
        <v>1026000</v>
      </c>
    </row>
    <row r="95" spans="2:12" s="82" customFormat="1" ht="12.75">
      <c r="B95" s="149"/>
      <c r="C95" s="149" t="s">
        <v>565</v>
      </c>
      <c r="D95" s="149" t="s">
        <v>191</v>
      </c>
      <c r="E95" s="152">
        <v>221850</v>
      </c>
      <c r="F95" s="152">
        <v>0</v>
      </c>
      <c r="G95" s="155">
        <f t="shared" si="4"/>
        <v>221850</v>
      </c>
      <c r="H95" s="153">
        <v>0</v>
      </c>
      <c r="I95" s="153">
        <f t="shared" si="5"/>
        <v>221850</v>
      </c>
      <c r="J95" s="163" t="s">
        <v>547</v>
      </c>
      <c r="K95" s="146" t="s">
        <v>552</v>
      </c>
      <c r="L95" s="146">
        <f>G95</f>
        <v>221850</v>
      </c>
    </row>
    <row r="96" spans="2:12" s="82" customFormat="1" ht="12.75">
      <c r="B96" s="149"/>
      <c r="C96" s="149" t="s">
        <v>189</v>
      </c>
      <c r="D96" s="149" t="s">
        <v>191</v>
      </c>
      <c r="E96" s="152">
        <v>4546135</v>
      </c>
      <c r="F96" s="152">
        <v>58808</v>
      </c>
      <c r="G96" s="155">
        <f t="shared" si="4"/>
        <v>4487327</v>
      </c>
      <c r="H96" s="153">
        <v>0</v>
      </c>
      <c r="I96" s="153">
        <f t="shared" si="5"/>
        <v>4487327</v>
      </c>
      <c r="J96" s="163" t="s">
        <v>547</v>
      </c>
      <c r="K96" s="146" t="s">
        <v>552</v>
      </c>
      <c r="L96" s="146">
        <f>G96</f>
        <v>4487327</v>
      </c>
    </row>
    <row r="97" spans="2:12" s="82" customFormat="1" ht="12.75">
      <c r="B97" s="149"/>
      <c r="C97" s="149" t="s">
        <v>190</v>
      </c>
      <c r="D97" s="149" t="s">
        <v>191</v>
      </c>
      <c r="E97" s="152">
        <v>3833547</v>
      </c>
      <c r="F97" s="152">
        <v>0</v>
      </c>
      <c r="G97" s="155">
        <f t="shared" si="4"/>
        <v>3833547</v>
      </c>
      <c r="H97" s="153">
        <v>0</v>
      </c>
      <c r="I97" s="153">
        <f t="shared" si="5"/>
        <v>3833547</v>
      </c>
      <c r="J97" s="163" t="s">
        <v>547</v>
      </c>
      <c r="K97" s="146" t="s">
        <v>552</v>
      </c>
      <c r="L97" s="146">
        <f>G97</f>
        <v>3833547</v>
      </c>
    </row>
    <row r="98" spans="2:12" s="82" customFormat="1" ht="12.75">
      <c r="B98" s="149">
        <v>105</v>
      </c>
      <c r="C98" s="149" t="s">
        <v>194</v>
      </c>
      <c r="D98" s="149"/>
      <c r="E98" s="152"/>
      <c r="F98" s="152"/>
      <c r="G98" s="153"/>
      <c r="H98" s="153"/>
      <c r="I98" s="153" t="s">
        <v>552</v>
      </c>
      <c r="J98" s="163" t="s">
        <v>552</v>
      </c>
      <c r="K98" s="146" t="s">
        <v>552</v>
      </c>
      <c r="L98" s="146">
        <f>SUM(L78:L97)</f>
        <v>15791004</v>
      </c>
    </row>
    <row r="99" spans="2:11" s="82" customFormat="1" ht="12.75">
      <c r="B99" s="149"/>
      <c r="C99" s="160" t="s">
        <v>566</v>
      </c>
      <c r="D99" s="149" t="s">
        <v>182</v>
      </c>
      <c r="E99" s="152">
        <v>0</v>
      </c>
      <c r="F99" s="152">
        <v>3629</v>
      </c>
      <c r="G99" s="257">
        <f t="shared" si="4"/>
        <v>-3629</v>
      </c>
      <c r="H99" s="153">
        <v>0</v>
      </c>
      <c r="I99" s="153">
        <f t="shared" si="5"/>
        <v>-3629</v>
      </c>
      <c r="J99" s="163" t="s">
        <v>547</v>
      </c>
      <c r="K99" s="146">
        <f t="shared" si="7"/>
        <v>-3629</v>
      </c>
    </row>
    <row r="100" spans="2:11" s="82" customFormat="1" ht="12.75">
      <c r="B100" s="149"/>
      <c r="C100" s="159" t="s">
        <v>344</v>
      </c>
      <c r="D100" s="149" t="s">
        <v>182</v>
      </c>
      <c r="E100" s="152">
        <v>61824</v>
      </c>
      <c r="F100" s="152">
        <v>361136</v>
      </c>
      <c r="G100" s="257">
        <f t="shared" si="4"/>
        <v>-299312</v>
      </c>
      <c r="H100" s="153">
        <v>0</v>
      </c>
      <c r="I100" s="153">
        <f t="shared" si="5"/>
        <v>-299312</v>
      </c>
      <c r="J100" s="163" t="s">
        <v>547</v>
      </c>
      <c r="K100" s="146">
        <f t="shared" si="7"/>
        <v>-299312</v>
      </c>
    </row>
    <row r="101" spans="2:11" s="82" customFormat="1" ht="12.75">
      <c r="B101" s="149"/>
      <c r="C101" s="159" t="s">
        <v>345</v>
      </c>
      <c r="D101" s="149" t="s">
        <v>182</v>
      </c>
      <c r="E101" s="152">
        <v>185421</v>
      </c>
      <c r="F101" s="152">
        <v>173001</v>
      </c>
      <c r="G101" s="257">
        <f t="shared" si="4"/>
        <v>12420</v>
      </c>
      <c r="H101" s="153">
        <v>0</v>
      </c>
      <c r="I101" s="153">
        <f t="shared" si="5"/>
        <v>12420</v>
      </c>
      <c r="J101" s="163" t="s">
        <v>547</v>
      </c>
      <c r="K101" s="146">
        <f t="shared" si="7"/>
        <v>12420</v>
      </c>
    </row>
    <row r="102" spans="2:11" s="82" customFormat="1" ht="12.75">
      <c r="B102" s="149"/>
      <c r="C102" s="159" t="s">
        <v>346</v>
      </c>
      <c r="D102" s="149" t="s">
        <v>182</v>
      </c>
      <c r="E102" s="152">
        <v>74272</v>
      </c>
      <c r="F102" s="152">
        <v>31350</v>
      </c>
      <c r="G102" s="257">
        <f t="shared" si="4"/>
        <v>42922</v>
      </c>
      <c r="H102" s="153">
        <v>0</v>
      </c>
      <c r="I102" s="153">
        <f t="shared" si="5"/>
        <v>42922</v>
      </c>
      <c r="J102" s="163" t="s">
        <v>547</v>
      </c>
      <c r="K102" s="146">
        <f t="shared" si="7"/>
        <v>42922</v>
      </c>
    </row>
    <row r="103" spans="2:11" s="82" customFormat="1" ht="12.75">
      <c r="B103" s="149">
        <v>107</v>
      </c>
      <c r="C103" s="149" t="s">
        <v>247</v>
      </c>
      <c r="D103" s="149"/>
      <c r="E103" s="152"/>
      <c r="F103" s="152"/>
      <c r="G103" s="153"/>
      <c r="H103" s="153"/>
      <c r="I103" s="153" t="s">
        <v>552</v>
      </c>
      <c r="J103" s="163" t="s">
        <v>552</v>
      </c>
      <c r="K103" s="146" t="s">
        <v>552</v>
      </c>
    </row>
    <row r="104" spans="2:11" s="82" customFormat="1" ht="12.75">
      <c r="B104" s="149"/>
      <c r="C104" s="149" t="s">
        <v>248</v>
      </c>
      <c r="D104" s="149" t="s">
        <v>182</v>
      </c>
      <c r="E104" s="152">
        <v>43943</v>
      </c>
      <c r="F104" s="152">
        <v>43608</v>
      </c>
      <c r="G104" s="257">
        <f t="shared" si="4"/>
        <v>335</v>
      </c>
      <c r="H104" s="153">
        <v>0</v>
      </c>
      <c r="I104" s="153">
        <f t="shared" si="5"/>
        <v>335</v>
      </c>
      <c r="J104" s="163" t="s">
        <v>547</v>
      </c>
      <c r="K104" s="146">
        <f t="shared" si="7"/>
        <v>335</v>
      </c>
    </row>
    <row r="105" spans="2:11" s="82" customFormat="1" ht="12.75">
      <c r="B105" s="149">
        <v>108</v>
      </c>
      <c r="C105" s="149" t="s">
        <v>175</v>
      </c>
      <c r="D105" s="149"/>
      <c r="E105" s="152"/>
      <c r="F105" s="152"/>
      <c r="G105" s="153"/>
      <c r="H105" s="153"/>
      <c r="I105" s="153" t="s">
        <v>552</v>
      </c>
      <c r="J105" s="163" t="s">
        <v>552</v>
      </c>
      <c r="K105" s="146" t="s">
        <v>552</v>
      </c>
    </row>
    <row r="106" spans="2:11" s="82" customFormat="1" ht="12.75">
      <c r="B106" s="149"/>
      <c r="C106" s="149" t="s">
        <v>195</v>
      </c>
      <c r="D106" s="149" t="s">
        <v>182</v>
      </c>
      <c r="E106" s="152">
        <v>268091</v>
      </c>
      <c r="F106" s="152">
        <v>90214</v>
      </c>
      <c r="G106" s="257">
        <f t="shared" si="4"/>
        <v>177877</v>
      </c>
      <c r="H106" s="153">
        <v>0</v>
      </c>
      <c r="I106" s="153">
        <f t="shared" si="5"/>
        <v>177877</v>
      </c>
      <c r="J106" s="163" t="s">
        <v>547</v>
      </c>
      <c r="K106" s="146">
        <f t="shared" si="7"/>
        <v>177877</v>
      </c>
    </row>
    <row r="107" spans="2:11" s="82" customFormat="1" ht="12.75">
      <c r="B107" s="149">
        <v>401</v>
      </c>
      <c r="C107" s="149" t="s">
        <v>347</v>
      </c>
      <c r="D107" s="149"/>
      <c r="E107" s="152"/>
      <c r="F107" s="152"/>
      <c r="G107" s="153"/>
      <c r="H107" s="153"/>
      <c r="I107" s="153" t="s">
        <v>552</v>
      </c>
      <c r="J107" s="163" t="s">
        <v>547</v>
      </c>
      <c r="K107" s="146" t="s">
        <v>552</v>
      </c>
    </row>
    <row r="108" spans="2:11" s="82" customFormat="1" ht="12.75">
      <c r="B108" s="149"/>
      <c r="C108" s="161" t="s">
        <v>348</v>
      </c>
      <c r="D108" s="149" t="s">
        <v>182</v>
      </c>
      <c r="E108" s="152">
        <v>145647</v>
      </c>
      <c r="F108" s="152">
        <v>45067</v>
      </c>
      <c r="G108" s="257">
        <f t="shared" si="4"/>
        <v>100580</v>
      </c>
      <c r="H108" s="153">
        <v>0</v>
      </c>
      <c r="I108" s="153">
        <f t="shared" si="5"/>
        <v>100580</v>
      </c>
      <c r="J108" s="163" t="s">
        <v>547</v>
      </c>
      <c r="K108" s="146">
        <f t="shared" si="7"/>
        <v>100580</v>
      </c>
    </row>
    <row r="109" spans="2:11" s="82" customFormat="1" ht="12.75">
      <c r="B109" s="149">
        <v>502</v>
      </c>
      <c r="C109" s="149" t="s">
        <v>121</v>
      </c>
      <c r="D109" s="149"/>
      <c r="E109" s="152"/>
      <c r="F109" s="152"/>
      <c r="G109" s="153"/>
      <c r="H109" s="153"/>
      <c r="I109" s="153" t="s">
        <v>552</v>
      </c>
      <c r="J109" s="163"/>
      <c r="K109" s="146" t="s">
        <v>552</v>
      </c>
    </row>
    <row r="110" spans="2:11" s="82" customFormat="1" ht="12.75">
      <c r="B110" s="149"/>
      <c r="C110" s="149" t="s">
        <v>196</v>
      </c>
      <c r="D110" s="149"/>
      <c r="E110" s="152"/>
      <c r="F110" s="152"/>
      <c r="G110" s="153"/>
      <c r="H110" s="153"/>
      <c r="I110" s="153" t="s">
        <v>552</v>
      </c>
      <c r="J110" s="163"/>
      <c r="K110" s="146" t="s">
        <v>552</v>
      </c>
    </row>
    <row r="111" spans="2:11" s="82" customFormat="1" ht="12.75">
      <c r="B111" s="149"/>
      <c r="C111" s="149" t="s">
        <v>197</v>
      </c>
      <c r="D111" s="149" t="s">
        <v>182</v>
      </c>
      <c r="E111" s="152">
        <v>341625</v>
      </c>
      <c r="F111" s="152">
        <v>79795</v>
      </c>
      <c r="G111" s="257">
        <f t="shared" si="4"/>
        <v>261830</v>
      </c>
      <c r="H111" s="153">
        <v>0</v>
      </c>
      <c r="I111" s="153">
        <f t="shared" si="5"/>
        <v>261830</v>
      </c>
      <c r="J111" s="163" t="s">
        <v>547</v>
      </c>
      <c r="K111" s="146">
        <f t="shared" si="7"/>
        <v>261830</v>
      </c>
    </row>
    <row r="112" spans="2:11" s="82" customFormat="1" ht="12.75">
      <c r="B112" s="149"/>
      <c r="C112" s="160" t="s">
        <v>349</v>
      </c>
      <c r="D112" s="149" t="s">
        <v>182</v>
      </c>
      <c r="E112" s="152">
        <v>460000</v>
      </c>
      <c r="F112" s="152">
        <v>429431</v>
      </c>
      <c r="G112" s="257">
        <f t="shared" si="4"/>
        <v>30569</v>
      </c>
      <c r="H112" s="153">
        <v>0</v>
      </c>
      <c r="I112" s="153">
        <f t="shared" si="5"/>
        <v>30569</v>
      </c>
      <c r="J112" s="163" t="s">
        <v>547</v>
      </c>
      <c r="K112" s="146">
        <f t="shared" si="7"/>
        <v>30569</v>
      </c>
    </row>
    <row r="113" spans="2:11" s="82" customFormat="1" ht="12.75">
      <c r="B113" s="149"/>
      <c r="C113" s="160" t="s">
        <v>350</v>
      </c>
      <c r="D113" s="149" t="s">
        <v>182</v>
      </c>
      <c r="E113" s="152">
        <v>138270</v>
      </c>
      <c r="F113" s="152">
        <v>0</v>
      </c>
      <c r="G113" s="257">
        <f t="shared" si="4"/>
        <v>138270</v>
      </c>
      <c r="H113" s="153">
        <v>0</v>
      </c>
      <c r="I113" s="153">
        <f t="shared" si="5"/>
        <v>138270</v>
      </c>
      <c r="J113" s="163" t="s">
        <v>547</v>
      </c>
      <c r="K113" s="146">
        <f t="shared" si="7"/>
        <v>138270</v>
      </c>
    </row>
    <row r="114" spans="2:11" s="82" customFormat="1" ht="12.75">
      <c r="B114" s="149"/>
      <c r="C114" s="161" t="s">
        <v>351</v>
      </c>
      <c r="D114" s="149" t="s">
        <v>182</v>
      </c>
      <c r="E114" s="152">
        <v>21414</v>
      </c>
      <c r="F114" s="152">
        <v>-911172</v>
      </c>
      <c r="G114" s="257">
        <f t="shared" si="4"/>
        <v>932586</v>
      </c>
      <c r="H114" s="153">
        <v>0</v>
      </c>
      <c r="I114" s="153">
        <f t="shared" si="5"/>
        <v>932586</v>
      </c>
      <c r="J114" s="163" t="s">
        <v>547</v>
      </c>
      <c r="K114" s="146">
        <f t="shared" si="7"/>
        <v>932586</v>
      </c>
    </row>
    <row r="115" spans="2:11" ht="12.75">
      <c r="B115" s="149"/>
      <c r="C115" s="161" t="s">
        <v>567</v>
      </c>
      <c r="D115" s="149" t="s">
        <v>182</v>
      </c>
      <c r="E115" s="152">
        <v>293980</v>
      </c>
      <c r="F115" s="152">
        <v>7487</v>
      </c>
      <c r="G115" s="257">
        <f t="shared" si="4"/>
        <v>286493</v>
      </c>
      <c r="H115" s="153">
        <v>0</v>
      </c>
      <c r="I115" s="153">
        <f t="shared" si="5"/>
        <v>286493</v>
      </c>
      <c r="J115" s="163" t="s">
        <v>547</v>
      </c>
      <c r="K115" s="146">
        <f t="shared" si="7"/>
        <v>286493</v>
      </c>
    </row>
    <row r="116" spans="2:11" ht="12.75">
      <c r="B116" s="149">
        <v>602</v>
      </c>
      <c r="C116" s="161" t="s">
        <v>180</v>
      </c>
      <c r="D116" s="149"/>
      <c r="E116" s="152"/>
      <c r="F116" s="152"/>
      <c r="G116" s="153"/>
      <c r="H116" s="153"/>
      <c r="I116" s="153" t="s">
        <v>552</v>
      </c>
      <c r="J116" s="163"/>
      <c r="K116" s="146" t="s">
        <v>552</v>
      </c>
    </row>
    <row r="117" spans="2:11" ht="25.5">
      <c r="B117" s="149"/>
      <c r="C117" s="162" t="s">
        <v>568</v>
      </c>
      <c r="D117" s="149" t="s">
        <v>198</v>
      </c>
      <c r="E117" s="152">
        <v>0</v>
      </c>
      <c r="F117" s="152">
        <v>-276900</v>
      </c>
      <c r="G117" s="153">
        <f t="shared" si="4"/>
        <v>276900</v>
      </c>
      <c r="H117" s="153">
        <v>0</v>
      </c>
      <c r="I117" s="153">
        <f t="shared" si="5"/>
        <v>276900</v>
      </c>
      <c r="J117" s="163" t="s">
        <v>547</v>
      </c>
      <c r="K117" s="146"/>
    </row>
    <row r="118" spans="2:11" ht="15">
      <c r="B118" s="149">
        <v>603</v>
      </c>
      <c r="C118" s="161" t="s">
        <v>181</v>
      </c>
      <c r="D118" s="149"/>
      <c r="E118" s="148"/>
      <c r="F118" s="148"/>
      <c r="G118" s="153"/>
      <c r="H118" s="250"/>
      <c r="I118" s="153" t="s">
        <v>552</v>
      </c>
      <c r="J118" s="163" t="s">
        <v>552</v>
      </c>
      <c r="K118" s="146" t="s">
        <v>552</v>
      </c>
    </row>
    <row r="119" spans="2:12" ht="12.75">
      <c r="B119" s="149"/>
      <c r="C119" s="161" t="s">
        <v>352</v>
      </c>
      <c r="D119" s="149" t="s">
        <v>182</v>
      </c>
      <c r="E119" s="152">
        <v>-15708</v>
      </c>
      <c r="F119" s="152">
        <v>63871</v>
      </c>
      <c r="G119" s="257">
        <f t="shared" si="4"/>
        <v>-79579</v>
      </c>
      <c r="H119" s="153">
        <v>0</v>
      </c>
      <c r="I119" s="153">
        <f t="shared" si="5"/>
        <v>-79579</v>
      </c>
      <c r="J119" s="163" t="s">
        <v>547</v>
      </c>
      <c r="K119" s="146">
        <f t="shared" si="7"/>
        <v>-79579</v>
      </c>
      <c r="L119" s="4">
        <f>G71+G73+G75+G77+G78+G79+G80+G81+G82+G83+G84+G85+G87+G88+G89+G90+G91+G92+G93+G94+G95+G96+G97+G99+G100+G101+G102+G104+G106+G108+G111+G112+G114+G113+G115+G117+G119</f>
        <v>22928251</v>
      </c>
    </row>
    <row r="120" spans="2:10" ht="15">
      <c r="B120" s="149"/>
      <c r="C120" s="149"/>
      <c r="D120" s="149"/>
      <c r="E120" s="152"/>
      <c r="F120" s="152"/>
      <c r="G120" s="253"/>
      <c r="H120" s="250"/>
      <c r="I120" s="153"/>
      <c r="J120" s="154"/>
    </row>
    <row r="121" spans="2:10" ht="12.75">
      <c r="B121" s="149"/>
      <c r="C121" s="149"/>
      <c r="D121" s="149"/>
      <c r="E121" s="152"/>
      <c r="F121" s="152"/>
      <c r="G121" s="153"/>
      <c r="H121" s="153"/>
      <c r="I121" s="152"/>
      <c r="J121" s="149"/>
    </row>
    <row r="122" spans="2:11" ht="12.75">
      <c r="B122" s="150" t="s">
        <v>10</v>
      </c>
      <c r="C122" s="150"/>
      <c r="D122" s="150"/>
      <c r="E122" s="155">
        <f>SUM(E11:E121)</f>
        <v>302773009</v>
      </c>
      <c r="F122" s="155">
        <f>SUM(F11:F121)</f>
        <v>271565563</v>
      </c>
      <c r="G122" s="155">
        <f>SUM(G11:G121)</f>
        <v>31207446</v>
      </c>
      <c r="H122" s="155">
        <f>SUM(H11:H121)</f>
        <v>11612033</v>
      </c>
      <c r="I122" s="155">
        <f>SUM(I11:I121)</f>
        <v>42819479</v>
      </c>
      <c r="J122" s="156"/>
      <c r="K122" s="4">
        <f>SUM(K69:K119)</f>
        <v>6860347</v>
      </c>
    </row>
    <row r="123" spans="2:10" ht="12.75">
      <c r="B123" s="150"/>
      <c r="C123" s="150"/>
      <c r="D123" s="150"/>
      <c r="E123" s="155"/>
      <c r="F123" s="155"/>
      <c r="G123" s="155"/>
      <c r="H123" s="155"/>
      <c r="I123" s="155"/>
      <c r="J123" s="156"/>
    </row>
    <row r="124" spans="2:10" ht="12.75">
      <c r="B124" s="150" t="s">
        <v>393</v>
      </c>
      <c r="C124" s="150"/>
      <c r="D124" s="150"/>
      <c r="E124" s="155"/>
      <c r="F124" s="155"/>
      <c r="G124" s="251">
        <f>G122</f>
        <v>31207446</v>
      </c>
      <c r="H124" s="155"/>
      <c r="I124" s="155"/>
      <c r="J124" s="156"/>
    </row>
    <row r="125" spans="2:10" ht="12.75">
      <c r="B125" s="149"/>
      <c r="C125" s="149"/>
      <c r="D125" s="149"/>
      <c r="E125" s="152"/>
      <c r="F125" s="152"/>
      <c r="G125" s="152"/>
      <c r="H125" s="153"/>
      <c r="I125" s="152"/>
      <c r="J125" s="149"/>
    </row>
    <row r="126" spans="2:10" ht="12.75">
      <c r="B126" s="158" t="s">
        <v>281</v>
      </c>
      <c r="C126" s="150"/>
      <c r="D126" s="150"/>
      <c r="E126" s="150"/>
      <c r="F126" s="150"/>
      <c r="G126" s="155"/>
      <c r="H126" s="155">
        <v>11612033</v>
      </c>
      <c r="I126" s="155"/>
      <c r="J126" s="156"/>
    </row>
    <row r="127" spans="2:10" ht="12.75">
      <c r="B127" s="158"/>
      <c r="C127" s="150"/>
      <c r="D127" s="150"/>
      <c r="E127" s="150"/>
      <c r="F127" s="150"/>
      <c r="G127" s="155"/>
      <c r="H127" s="155"/>
      <c r="I127" s="155"/>
      <c r="J127" s="156"/>
    </row>
    <row r="128" spans="2:10" ht="12.75">
      <c r="B128" s="158"/>
      <c r="C128" s="150"/>
      <c r="D128" s="150"/>
      <c r="E128" s="150"/>
      <c r="F128" s="150"/>
      <c r="G128" s="155"/>
      <c r="H128" s="155"/>
      <c r="I128" s="155"/>
      <c r="J128" s="156"/>
    </row>
    <row r="129" spans="2:10" ht="12.75">
      <c r="B129" s="158"/>
      <c r="C129" s="150"/>
      <c r="D129" s="150"/>
      <c r="E129" s="150"/>
      <c r="F129" s="255" t="s">
        <v>759</v>
      </c>
      <c r="G129" s="256" t="s">
        <v>752</v>
      </c>
      <c r="H129" s="155"/>
      <c r="I129" s="155"/>
      <c r="J129" s="156"/>
    </row>
    <row r="130" spans="2:10" ht="12.75">
      <c r="B130" s="158"/>
      <c r="C130" s="150" t="s">
        <v>755</v>
      </c>
      <c r="D130" s="150"/>
      <c r="E130" s="150"/>
      <c r="F130" s="155">
        <f>L44</f>
        <v>7249551</v>
      </c>
      <c r="G130" s="155">
        <v>0</v>
      </c>
      <c r="H130" s="155">
        <f>SUM(F130:G130)</f>
        <v>7249551</v>
      </c>
      <c r="I130" s="155"/>
      <c r="J130" s="156"/>
    </row>
    <row r="131" spans="2:10" ht="12.75">
      <c r="B131" s="158"/>
      <c r="C131" s="150" t="s">
        <v>756</v>
      </c>
      <c r="D131" s="150"/>
      <c r="E131" s="150"/>
      <c r="F131" s="155">
        <f>L59</f>
        <v>1031058</v>
      </c>
      <c r="G131" s="155">
        <v>0</v>
      </c>
      <c r="H131" s="155">
        <f>SUM(F131:G131)</f>
        <v>1031058</v>
      </c>
      <c r="I131" s="155"/>
      <c r="J131" s="156"/>
    </row>
    <row r="132" spans="2:10" ht="12.75">
      <c r="B132" s="158"/>
      <c r="C132" s="150" t="s">
        <v>757</v>
      </c>
      <c r="D132" s="150"/>
      <c r="E132" s="150"/>
      <c r="F132" s="155">
        <f>L67</f>
        <v>-1414</v>
      </c>
      <c r="G132" s="155">
        <v>0</v>
      </c>
      <c r="H132" s="155">
        <f>SUM(F132:G132)</f>
        <v>-1414</v>
      </c>
      <c r="I132" s="155"/>
      <c r="J132" s="156"/>
    </row>
    <row r="133" spans="2:10" ht="12.75">
      <c r="B133" s="158"/>
      <c r="C133" s="150" t="s">
        <v>758</v>
      </c>
      <c r="D133" s="150"/>
      <c r="E133" s="150"/>
      <c r="F133" s="256">
        <f>L119</f>
        <v>22928251</v>
      </c>
      <c r="G133" s="256">
        <f>H126</f>
        <v>11612033</v>
      </c>
      <c r="H133" s="256">
        <f>SUM(F133:G133)</f>
        <v>34540284</v>
      </c>
      <c r="I133" s="155"/>
      <c r="J133" s="156"/>
    </row>
    <row r="134" spans="2:10" ht="12.75">
      <c r="B134" s="158"/>
      <c r="C134" s="150"/>
      <c r="D134" s="150"/>
      <c r="E134" s="150"/>
      <c r="F134" s="150"/>
      <c r="G134" s="155"/>
      <c r="H134" s="155"/>
      <c r="I134" s="155"/>
      <c r="J134" s="156"/>
    </row>
    <row r="135" spans="2:10" ht="12.75">
      <c r="B135" s="158"/>
      <c r="C135" s="150"/>
      <c r="D135" s="150"/>
      <c r="E135" s="150"/>
      <c r="F135" s="155">
        <f>SUM(F130:F134)</f>
        <v>31207446</v>
      </c>
      <c r="G135" s="155">
        <f>SUM(G130:G134)</f>
        <v>11612033</v>
      </c>
      <c r="H135" s="155">
        <f>SUM(H130:H134)</f>
        <v>42819479</v>
      </c>
      <c r="I135" s="155"/>
      <c r="J135" s="156"/>
    </row>
    <row r="136" spans="2:10" ht="12.75">
      <c r="B136" s="158"/>
      <c r="C136" s="150"/>
      <c r="D136" s="150"/>
      <c r="E136" s="150"/>
      <c r="F136" s="150"/>
      <c r="G136" s="155"/>
      <c r="H136" s="155"/>
      <c r="I136" s="155"/>
      <c r="J136" s="156"/>
    </row>
    <row r="137" spans="2:10" ht="12.75">
      <c r="B137" s="158"/>
      <c r="C137" s="150"/>
      <c r="D137" s="150"/>
      <c r="E137" s="150"/>
      <c r="F137" s="150"/>
      <c r="G137" s="155"/>
      <c r="H137" s="155"/>
      <c r="I137" s="155"/>
      <c r="J137" s="156"/>
    </row>
    <row r="138" spans="2:10" ht="12.75">
      <c r="B138" s="158"/>
      <c r="C138" s="150"/>
      <c r="D138" s="150"/>
      <c r="E138" s="150"/>
      <c r="F138" s="150"/>
      <c r="G138" s="155"/>
      <c r="H138" s="155"/>
      <c r="I138" s="155"/>
      <c r="J138" s="156"/>
    </row>
    <row r="140" spans="4:6" ht="12.75">
      <c r="D140" s="254" t="s">
        <v>751</v>
      </c>
      <c r="E140" s="254" t="s">
        <v>752</v>
      </c>
      <c r="F140" s="254" t="s">
        <v>15</v>
      </c>
    </row>
    <row r="141" spans="3:6" ht="12.75">
      <c r="C141" t="s">
        <v>745</v>
      </c>
      <c r="D141" s="4">
        <f>G11</f>
        <v>-10237</v>
      </c>
      <c r="E141">
        <v>0</v>
      </c>
      <c r="F141" s="4">
        <f>SUM(D141:E141)</f>
        <v>-10237</v>
      </c>
    </row>
    <row r="142" spans="3:6" ht="12.75">
      <c r="C142" t="s">
        <v>746</v>
      </c>
      <c r="D142" s="4">
        <f>G16</f>
        <v>-1189718</v>
      </c>
      <c r="E142">
        <v>0</v>
      </c>
      <c r="F142" s="4">
        <f aca="true" t="shared" si="8" ref="F142:F155">SUM(D142:E142)</f>
        <v>-1189718</v>
      </c>
    </row>
    <row r="143" spans="3:6" ht="12.75">
      <c r="C143" t="s">
        <v>747</v>
      </c>
      <c r="D143" s="4">
        <f>G17</f>
        <v>-38633</v>
      </c>
      <c r="E143">
        <v>0</v>
      </c>
      <c r="F143" s="4">
        <f t="shared" si="8"/>
        <v>-38633</v>
      </c>
    </row>
    <row r="144" spans="3:6" ht="12.75">
      <c r="C144" t="s">
        <v>748</v>
      </c>
      <c r="D144" s="4">
        <f>G12+G18</f>
        <v>-28522</v>
      </c>
      <c r="E144">
        <v>0</v>
      </c>
      <c r="F144" s="4">
        <f t="shared" si="8"/>
        <v>-28522</v>
      </c>
    </row>
    <row r="145" spans="3:6" ht="12.75">
      <c r="C145" t="s">
        <v>749</v>
      </c>
      <c r="D145" s="4">
        <f>G19</f>
        <v>0</v>
      </c>
      <c r="E145">
        <v>0</v>
      </c>
      <c r="F145" s="4">
        <f t="shared" si="8"/>
        <v>0</v>
      </c>
    </row>
    <row r="146" spans="3:6" ht="12.75">
      <c r="C146" t="s">
        <v>738</v>
      </c>
      <c r="D146" s="4">
        <f>G24</f>
        <v>-38311</v>
      </c>
      <c r="E146">
        <v>0</v>
      </c>
      <c r="F146" s="4">
        <f t="shared" si="8"/>
        <v>-38311</v>
      </c>
    </row>
    <row r="147" spans="3:6" ht="12.75">
      <c r="C147" t="s">
        <v>750</v>
      </c>
      <c r="D147" s="4">
        <f>G20</f>
        <v>-74734</v>
      </c>
      <c r="E147">
        <v>0</v>
      </c>
      <c r="F147" s="4">
        <f t="shared" si="8"/>
        <v>-74734</v>
      </c>
    </row>
    <row r="148" spans="3:6" ht="12.75">
      <c r="C148" s="21" t="s">
        <v>754</v>
      </c>
      <c r="D148" s="4">
        <f>G57</f>
        <v>14591</v>
      </c>
      <c r="F148" s="4">
        <f t="shared" si="8"/>
        <v>14591</v>
      </c>
    </row>
    <row r="149" spans="3:6" ht="12.75">
      <c r="C149" t="s">
        <v>739</v>
      </c>
      <c r="D149" s="4">
        <f>G48</f>
        <v>753740</v>
      </c>
      <c r="E149">
        <v>0</v>
      </c>
      <c r="F149" s="4">
        <f t="shared" si="8"/>
        <v>753740</v>
      </c>
    </row>
    <row r="150" spans="3:6" ht="12.75">
      <c r="C150" t="s">
        <v>740</v>
      </c>
      <c r="D150" s="4">
        <f>G50+G13</f>
        <v>2438466</v>
      </c>
      <c r="E150">
        <v>0</v>
      </c>
      <c r="F150" s="4">
        <f t="shared" si="8"/>
        <v>2438466</v>
      </c>
    </row>
    <row r="151" spans="3:6" ht="12.75">
      <c r="C151" t="s">
        <v>741</v>
      </c>
      <c r="D151" s="4">
        <v>12930405</v>
      </c>
      <c r="E151">
        <v>0</v>
      </c>
      <c r="F151" s="4">
        <f t="shared" si="8"/>
        <v>12930405</v>
      </c>
    </row>
    <row r="152" spans="3:6" ht="12.75">
      <c r="C152" t="s">
        <v>742</v>
      </c>
      <c r="D152" s="4">
        <f>G42+G117</f>
        <v>354395</v>
      </c>
      <c r="E152">
        <v>0</v>
      </c>
      <c r="F152" s="4">
        <f t="shared" si="8"/>
        <v>354395</v>
      </c>
    </row>
    <row r="153" spans="3:6" ht="12.75">
      <c r="C153" t="s">
        <v>743</v>
      </c>
      <c r="D153" s="4">
        <f>G28</f>
        <v>305000</v>
      </c>
      <c r="E153">
        <v>0</v>
      </c>
      <c r="F153" s="4">
        <f t="shared" si="8"/>
        <v>305000</v>
      </c>
    </row>
    <row r="154" spans="3:6" ht="12.75">
      <c r="C154" s="4" t="s">
        <v>744</v>
      </c>
      <c r="D154" s="4">
        <f>G78+G93+G94+G95+G96+G97</f>
        <v>12869395</v>
      </c>
      <c r="E154" s="4">
        <f>H126</f>
        <v>11612033</v>
      </c>
      <c r="F154" s="4">
        <f t="shared" si="8"/>
        <v>24481428</v>
      </c>
    </row>
    <row r="155" spans="3:6" ht="12.75">
      <c r="C155" s="21" t="s">
        <v>753</v>
      </c>
      <c r="D155" s="4">
        <f>G79+G80+G81+G82+G83+G84+G85</f>
        <v>2921609</v>
      </c>
      <c r="E155">
        <v>0</v>
      </c>
      <c r="F155" s="4">
        <f t="shared" si="8"/>
        <v>2921609</v>
      </c>
    </row>
    <row r="157" spans="4:6" ht="12.75">
      <c r="D157" s="4">
        <f>SUM(D141:D155)</f>
        <v>31207446</v>
      </c>
      <c r="E157" s="4">
        <f>SUM(E141:E155)</f>
        <v>11612033</v>
      </c>
      <c r="F157" s="4">
        <f>SUM(F141:F156)</f>
        <v>42819479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7">
      <selection activeCell="J30" sqref="J30"/>
    </sheetView>
  </sheetViews>
  <sheetFormatPr defaultColWidth="9.140625" defaultRowHeight="12.75"/>
  <cols>
    <col min="1" max="1" width="3.00390625" style="0" customWidth="1"/>
    <col min="3" max="3" width="28.421875" style="0" customWidth="1"/>
    <col min="4" max="4" width="11.421875" style="0" customWidth="1"/>
    <col min="5" max="5" width="14.140625" style="0" customWidth="1"/>
    <col min="6" max="6" width="15.140625" style="0" customWidth="1"/>
    <col min="7" max="7" width="13.28125" style="0" customWidth="1"/>
    <col min="8" max="8" width="14.140625" style="0" customWidth="1"/>
    <col min="9" max="9" width="17.00390625" style="0" customWidth="1"/>
    <col min="10" max="10" width="18.57421875" style="5" customWidth="1"/>
  </cols>
  <sheetData>
    <row r="1" ht="13.5" thickBot="1">
      <c r="J1"/>
    </row>
    <row r="2" spans="1:10" ht="26.25" thickBot="1">
      <c r="A2" s="174"/>
      <c r="B2" s="61" t="s">
        <v>616</v>
      </c>
      <c r="C2" s="62"/>
      <c r="D2" s="62"/>
      <c r="E2" s="62"/>
      <c r="F2" s="62"/>
      <c r="G2" s="62"/>
      <c r="H2" s="62"/>
      <c r="I2" s="62"/>
      <c r="J2" s="63"/>
    </row>
    <row r="4" spans="2:10" ht="18">
      <c r="B4" s="49" t="s">
        <v>13</v>
      </c>
      <c r="C4" s="2"/>
      <c r="J4"/>
    </row>
    <row r="5" spans="2:10" ht="18">
      <c r="B5" s="49" t="s">
        <v>16</v>
      </c>
      <c r="J5"/>
    </row>
    <row r="6" spans="1:10" ht="63.75">
      <c r="A6" s="1"/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74" t="s">
        <v>617</v>
      </c>
    </row>
    <row r="7" spans="4:10" ht="12.75">
      <c r="D7" s="5"/>
      <c r="G7" s="47" t="s">
        <v>23</v>
      </c>
      <c r="H7" s="48"/>
      <c r="I7" s="48"/>
      <c r="J7"/>
    </row>
    <row r="8" spans="2:10" ht="13.5" thickBot="1">
      <c r="B8" s="1" t="s">
        <v>24</v>
      </c>
      <c r="D8" s="5"/>
      <c r="J8"/>
    </row>
    <row r="9" spans="2:10" ht="12.75">
      <c r="B9" s="193">
        <v>201</v>
      </c>
      <c r="C9" s="194" t="s">
        <v>355</v>
      </c>
      <c r="D9" s="195">
        <v>511020</v>
      </c>
      <c r="E9" s="196">
        <v>88306359</v>
      </c>
      <c r="F9" s="196">
        <v>89142091</v>
      </c>
      <c r="G9" s="196">
        <v>-835732</v>
      </c>
      <c r="H9" s="196">
        <v>0</v>
      </c>
      <c r="I9" s="196">
        <v>-835732</v>
      </c>
      <c r="J9" s="197" t="s">
        <v>618</v>
      </c>
    </row>
    <row r="10" spans="2:10" ht="12.75">
      <c r="B10" s="198">
        <v>201</v>
      </c>
      <c r="C10" s="175" t="s">
        <v>355</v>
      </c>
      <c r="D10" s="172">
        <v>511020</v>
      </c>
      <c r="E10" s="258" t="s">
        <v>619</v>
      </c>
      <c r="F10" s="258"/>
      <c r="G10" s="176">
        <v>835732</v>
      </c>
      <c r="H10" s="176">
        <v>0</v>
      </c>
      <c r="I10" s="176">
        <v>835732</v>
      </c>
      <c r="J10" s="199" t="s">
        <v>620</v>
      </c>
    </row>
    <row r="11" spans="1:10" ht="12.75">
      <c r="A11" s="1"/>
      <c r="B11" s="198">
        <v>240</v>
      </c>
      <c r="C11" s="175" t="s">
        <v>621</v>
      </c>
      <c r="D11" s="172">
        <v>514020</v>
      </c>
      <c r="E11" s="176">
        <v>13320532</v>
      </c>
      <c r="F11" s="176">
        <v>13437508</v>
      </c>
      <c r="G11" s="176">
        <v>-116976</v>
      </c>
      <c r="H11" s="176">
        <v>25294</v>
      </c>
      <c r="I11" s="176">
        <v>-91682</v>
      </c>
      <c r="J11" s="199" t="s">
        <v>622</v>
      </c>
    </row>
    <row r="12" spans="1:10" ht="12.75">
      <c r="A12" s="1"/>
      <c r="B12" s="198">
        <v>241</v>
      </c>
      <c r="C12" s="175" t="s">
        <v>623</v>
      </c>
      <c r="D12" s="172">
        <v>514025</v>
      </c>
      <c r="E12" s="176">
        <v>17111781</v>
      </c>
      <c r="F12" s="176">
        <v>16491021</v>
      </c>
      <c r="G12" s="176">
        <v>620760</v>
      </c>
      <c r="H12" s="176">
        <v>69650</v>
      </c>
      <c r="I12" s="176">
        <v>690410</v>
      </c>
      <c r="J12" s="199" t="s">
        <v>624</v>
      </c>
    </row>
    <row r="13" spans="2:10" ht="12.75">
      <c r="B13" s="198">
        <v>242</v>
      </c>
      <c r="C13" s="175" t="s">
        <v>625</v>
      </c>
      <c r="D13" s="172">
        <v>513056</v>
      </c>
      <c r="E13" s="176">
        <v>9529729</v>
      </c>
      <c r="F13" s="176">
        <v>8999500</v>
      </c>
      <c r="G13" s="176">
        <v>530229</v>
      </c>
      <c r="H13" s="176">
        <v>420198</v>
      </c>
      <c r="I13" s="176">
        <v>950427</v>
      </c>
      <c r="J13" s="199" t="s">
        <v>626</v>
      </c>
    </row>
    <row r="14" spans="2:10" ht="12.75">
      <c r="B14" s="198">
        <v>243</v>
      </c>
      <c r="C14" s="175" t="s">
        <v>627</v>
      </c>
      <c r="D14" s="172">
        <v>513032</v>
      </c>
      <c r="E14" s="176">
        <v>10634652</v>
      </c>
      <c r="F14" s="176">
        <v>10395199</v>
      </c>
      <c r="G14" s="176">
        <v>239453</v>
      </c>
      <c r="H14" s="176">
        <v>350258</v>
      </c>
      <c r="I14" s="176">
        <v>589711</v>
      </c>
      <c r="J14" s="199" t="s">
        <v>628</v>
      </c>
    </row>
    <row r="15" spans="2:10" ht="12.75">
      <c r="B15" s="198">
        <v>244</v>
      </c>
      <c r="C15" s="175" t="s">
        <v>629</v>
      </c>
      <c r="D15" s="172">
        <v>513035</v>
      </c>
      <c r="E15" s="176">
        <v>7381253</v>
      </c>
      <c r="F15" s="176">
        <v>7032128</v>
      </c>
      <c r="G15" s="176">
        <v>349125</v>
      </c>
      <c r="H15" s="176">
        <v>304647</v>
      </c>
      <c r="I15" s="176">
        <v>653772</v>
      </c>
      <c r="J15" s="199" t="s">
        <v>630</v>
      </c>
    </row>
    <row r="16" spans="2:10" ht="12.75">
      <c r="B16" s="198">
        <v>245</v>
      </c>
      <c r="C16" s="175" t="s">
        <v>631</v>
      </c>
      <c r="D16" s="172">
        <v>514030</v>
      </c>
      <c r="E16" s="176">
        <v>8740389</v>
      </c>
      <c r="F16" s="176">
        <v>8645003</v>
      </c>
      <c r="G16" s="176">
        <v>95386</v>
      </c>
      <c r="H16" s="176">
        <v>0</v>
      </c>
      <c r="I16" s="176">
        <v>95386</v>
      </c>
      <c r="J16" s="199" t="s">
        <v>632</v>
      </c>
    </row>
    <row r="17" spans="2:10" ht="12.75">
      <c r="B17" s="198">
        <v>246</v>
      </c>
      <c r="C17" s="175" t="s">
        <v>633</v>
      </c>
      <c r="D17" s="172">
        <v>514035</v>
      </c>
      <c r="E17" s="176">
        <v>10633456</v>
      </c>
      <c r="F17" s="177">
        <v>10169000</v>
      </c>
      <c r="G17" s="177">
        <v>464456</v>
      </c>
      <c r="H17" s="177">
        <v>45475</v>
      </c>
      <c r="I17" s="176">
        <v>509931</v>
      </c>
      <c r="J17" s="199" t="s">
        <v>634</v>
      </c>
    </row>
    <row r="18" spans="2:10" ht="12.75">
      <c r="B18" s="198">
        <v>247</v>
      </c>
      <c r="C18" s="175" t="s">
        <v>635</v>
      </c>
      <c r="D18" s="172">
        <v>513026</v>
      </c>
      <c r="E18" s="176">
        <v>11708477</v>
      </c>
      <c r="F18" s="176">
        <v>11356716</v>
      </c>
      <c r="G18" s="176">
        <v>351761</v>
      </c>
      <c r="H18" s="176">
        <v>379742</v>
      </c>
      <c r="I18" s="176">
        <v>731503</v>
      </c>
      <c r="J18" s="199" t="s">
        <v>636</v>
      </c>
    </row>
    <row r="19" spans="2:10" ht="12.75">
      <c r="B19" s="198">
        <v>210</v>
      </c>
      <c r="C19" s="175" t="s">
        <v>34</v>
      </c>
      <c r="D19" s="172">
        <v>513018</v>
      </c>
      <c r="E19" s="176">
        <v>1889796</v>
      </c>
      <c r="F19" s="176">
        <v>1853310</v>
      </c>
      <c r="G19" s="176">
        <v>36486</v>
      </c>
      <c r="H19" s="176">
        <v>5840</v>
      </c>
      <c r="I19" s="176">
        <v>42326</v>
      </c>
      <c r="J19" s="199" t="s">
        <v>637</v>
      </c>
    </row>
    <row r="20" spans="2:10" ht="12.75">
      <c r="B20" s="198">
        <v>217</v>
      </c>
      <c r="C20" s="175" t="s">
        <v>35</v>
      </c>
      <c r="D20" s="172">
        <v>513039</v>
      </c>
      <c r="E20" s="176">
        <v>2829397</v>
      </c>
      <c r="F20" s="176">
        <v>2408957</v>
      </c>
      <c r="G20" s="176">
        <v>420440</v>
      </c>
      <c r="H20" s="176">
        <v>0</v>
      </c>
      <c r="I20" s="176">
        <v>420440</v>
      </c>
      <c r="J20" s="199" t="s">
        <v>638</v>
      </c>
    </row>
    <row r="21" spans="2:10" ht="12.75">
      <c r="B21" s="198">
        <v>222</v>
      </c>
      <c r="C21" s="175" t="s">
        <v>36</v>
      </c>
      <c r="D21" s="172">
        <v>513054</v>
      </c>
      <c r="E21" s="176">
        <v>4104660</v>
      </c>
      <c r="F21" s="176">
        <v>3999777</v>
      </c>
      <c r="G21" s="176">
        <v>104883</v>
      </c>
      <c r="H21" s="176">
        <v>3902</v>
      </c>
      <c r="I21" s="176">
        <v>108785</v>
      </c>
      <c r="J21" s="199" t="s">
        <v>639</v>
      </c>
    </row>
    <row r="22" spans="2:10" ht="12.75">
      <c r="B22" s="198">
        <v>224</v>
      </c>
      <c r="C22" s="175" t="s">
        <v>37</v>
      </c>
      <c r="D22" s="172">
        <v>513060</v>
      </c>
      <c r="E22" s="176">
        <v>5251393</v>
      </c>
      <c r="F22" s="176">
        <v>4938540</v>
      </c>
      <c r="G22" s="176">
        <v>312853</v>
      </c>
      <c r="H22" s="176">
        <v>105072</v>
      </c>
      <c r="I22" s="176">
        <v>417925</v>
      </c>
      <c r="J22" s="199" t="s">
        <v>640</v>
      </c>
    </row>
    <row r="23" spans="2:10" ht="12.75">
      <c r="B23" s="198">
        <v>228</v>
      </c>
      <c r="C23" s="175" t="s">
        <v>38</v>
      </c>
      <c r="D23" s="172">
        <v>514010</v>
      </c>
      <c r="E23" s="176">
        <v>8334778</v>
      </c>
      <c r="F23" s="176">
        <v>8679113</v>
      </c>
      <c r="G23" s="176">
        <v>-344335</v>
      </c>
      <c r="H23" s="176">
        <v>56107</v>
      </c>
      <c r="I23" s="176">
        <v>-288228</v>
      </c>
      <c r="J23" s="199" t="s">
        <v>641</v>
      </c>
    </row>
    <row r="24" spans="2:10" ht="12.75">
      <c r="B24" s="198">
        <v>327</v>
      </c>
      <c r="C24" s="175" t="s">
        <v>642</v>
      </c>
      <c r="D24" s="172">
        <v>510006</v>
      </c>
      <c r="E24" s="176">
        <v>-425928</v>
      </c>
      <c r="F24" s="176">
        <v>-407502</v>
      </c>
      <c r="G24" s="176">
        <v>-18426</v>
      </c>
      <c r="H24" s="176">
        <v>0</v>
      </c>
      <c r="I24" s="176">
        <v>-18426</v>
      </c>
      <c r="J24" s="199" t="s">
        <v>643</v>
      </c>
    </row>
    <row r="25" spans="2:10" ht="12.75">
      <c r="B25" s="198"/>
      <c r="C25" s="175"/>
      <c r="D25" s="172"/>
      <c r="E25" s="176"/>
      <c r="F25" s="176"/>
      <c r="G25" s="176"/>
      <c r="H25" s="176"/>
      <c r="I25" s="176"/>
      <c r="J25" s="199"/>
    </row>
    <row r="26" spans="2:10" ht="12.75">
      <c r="B26" s="198">
        <v>301</v>
      </c>
      <c r="C26" s="175" t="s">
        <v>39</v>
      </c>
      <c r="D26" s="172">
        <v>301005</v>
      </c>
      <c r="E26" s="176">
        <v>16129118</v>
      </c>
      <c r="F26" s="176">
        <v>15747382</v>
      </c>
      <c r="G26" s="176">
        <v>381736</v>
      </c>
      <c r="H26" s="176">
        <v>85562</v>
      </c>
      <c r="I26" s="176">
        <v>467298</v>
      </c>
      <c r="J26" s="199" t="s">
        <v>644</v>
      </c>
    </row>
    <row r="27" spans="2:11" ht="12.75">
      <c r="B27" s="198">
        <v>301</v>
      </c>
      <c r="C27" s="175" t="s">
        <v>40</v>
      </c>
      <c r="D27" s="172">
        <v>305005</v>
      </c>
      <c r="E27" s="176">
        <v>1849824</v>
      </c>
      <c r="F27" s="176">
        <v>1710044</v>
      </c>
      <c r="G27" s="176">
        <v>139780</v>
      </c>
      <c r="H27" s="176">
        <v>344396</v>
      </c>
      <c r="I27" s="176">
        <v>484176</v>
      </c>
      <c r="J27" s="199" t="s">
        <v>644</v>
      </c>
      <c r="K27" s="4"/>
    </row>
    <row r="28" spans="2:10" ht="12.75">
      <c r="B28" s="198">
        <v>302</v>
      </c>
      <c r="C28" s="175" t="s">
        <v>41</v>
      </c>
      <c r="D28" s="172">
        <v>301007</v>
      </c>
      <c r="E28" s="176">
        <v>9243317</v>
      </c>
      <c r="F28" s="176">
        <v>8642743</v>
      </c>
      <c r="G28" s="176">
        <v>600574</v>
      </c>
      <c r="H28" s="176">
        <v>4478</v>
      </c>
      <c r="I28" s="178">
        <v>605052</v>
      </c>
      <c r="J28" s="199" t="s">
        <v>645</v>
      </c>
    </row>
    <row r="29" spans="2:11" ht="12.75">
      <c r="B29" s="198">
        <v>302</v>
      </c>
      <c r="C29" s="175" t="s">
        <v>42</v>
      </c>
      <c r="D29" s="172">
        <v>305007</v>
      </c>
      <c r="E29" s="176">
        <v>1665987</v>
      </c>
      <c r="F29" s="176">
        <v>1638121</v>
      </c>
      <c r="G29" s="176">
        <v>27866</v>
      </c>
      <c r="H29" s="176">
        <v>59833</v>
      </c>
      <c r="I29" s="178">
        <v>87699</v>
      </c>
      <c r="J29" s="199" t="s">
        <v>645</v>
      </c>
      <c r="K29" s="4"/>
    </row>
    <row r="30" spans="2:11" ht="12.75">
      <c r="B30" s="198">
        <v>303</v>
      </c>
      <c r="C30" s="175" t="s">
        <v>43</v>
      </c>
      <c r="D30" s="172">
        <v>301009</v>
      </c>
      <c r="E30" s="176">
        <v>11979675</v>
      </c>
      <c r="F30" s="176">
        <v>11240759</v>
      </c>
      <c r="G30" s="176">
        <v>738916</v>
      </c>
      <c r="H30" s="176">
        <v>1107805</v>
      </c>
      <c r="I30" s="176">
        <v>1846721</v>
      </c>
      <c r="J30" s="199" t="s">
        <v>646</v>
      </c>
      <c r="K30" s="4"/>
    </row>
    <row r="31" spans="2:11" ht="12.75">
      <c r="B31" s="198">
        <v>303</v>
      </c>
      <c r="C31" s="175" t="s">
        <v>44</v>
      </c>
      <c r="D31" s="172">
        <v>305009</v>
      </c>
      <c r="E31" s="176">
        <v>1342639</v>
      </c>
      <c r="F31" s="176">
        <v>1131572</v>
      </c>
      <c r="G31" s="176">
        <v>211067</v>
      </c>
      <c r="H31" s="176">
        <v>169608</v>
      </c>
      <c r="I31" s="176">
        <v>380675</v>
      </c>
      <c r="J31" s="199" t="s">
        <v>646</v>
      </c>
      <c r="K31" s="4"/>
    </row>
    <row r="32" spans="2:10" ht="12.75">
      <c r="B32" s="198">
        <v>304</v>
      </c>
      <c r="C32" s="176" t="s">
        <v>45</v>
      </c>
      <c r="D32" s="172">
        <v>301011</v>
      </c>
      <c r="E32" s="176">
        <v>5669009</v>
      </c>
      <c r="F32" s="176">
        <v>5634342</v>
      </c>
      <c r="G32" s="176">
        <v>34667</v>
      </c>
      <c r="H32" s="176">
        <v>0</v>
      </c>
      <c r="I32" s="176">
        <v>34667</v>
      </c>
      <c r="J32" s="199" t="s">
        <v>647</v>
      </c>
    </row>
    <row r="33" spans="2:11" ht="12.75">
      <c r="B33" s="198">
        <v>304</v>
      </c>
      <c r="C33" s="175" t="s">
        <v>46</v>
      </c>
      <c r="D33" s="172">
        <v>305011</v>
      </c>
      <c r="E33" s="176">
        <v>1417760</v>
      </c>
      <c r="F33" s="176">
        <v>1277248</v>
      </c>
      <c r="G33" s="176">
        <v>140512</v>
      </c>
      <c r="H33" s="176">
        <v>844</v>
      </c>
      <c r="I33" s="176">
        <v>141356</v>
      </c>
      <c r="J33" s="199" t="s">
        <v>647</v>
      </c>
      <c r="K33" s="4"/>
    </row>
    <row r="34" spans="2:11" ht="12.75">
      <c r="B34" s="200">
        <v>305</v>
      </c>
      <c r="C34" s="179" t="s">
        <v>47</v>
      </c>
      <c r="D34" s="180">
        <v>301029</v>
      </c>
      <c r="E34" s="176">
        <v>26200931</v>
      </c>
      <c r="F34" s="176">
        <v>25679538</v>
      </c>
      <c r="G34" s="176">
        <v>521393</v>
      </c>
      <c r="H34" s="176">
        <v>0</v>
      </c>
      <c r="I34" s="181">
        <v>521393</v>
      </c>
      <c r="J34" s="201" t="s">
        <v>648</v>
      </c>
      <c r="K34" s="173"/>
    </row>
    <row r="35" spans="2:10" ht="12.75">
      <c r="B35" s="198">
        <v>305</v>
      </c>
      <c r="C35" s="182" t="s">
        <v>649</v>
      </c>
      <c r="D35" s="172">
        <v>305055</v>
      </c>
      <c r="E35" s="176">
        <v>5104942</v>
      </c>
      <c r="F35" s="176">
        <v>4992057</v>
      </c>
      <c r="G35" s="176">
        <v>112885</v>
      </c>
      <c r="H35" s="176">
        <v>34862</v>
      </c>
      <c r="I35" s="176">
        <v>147747</v>
      </c>
      <c r="J35" s="201" t="s">
        <v>648</v>
      </c>
    </row>
    <row r="36" spans="2:11" ht="12.75">
      <c r="B36" s="198">
        <v>305</v>
      </c>
      <c r="C36" s="182" t="s">
        <v>650</v>
      </c>
      <c r="D36" s="172">
        <v>305026</v>
      </c>
      <c r="E36" s="176">
        <v>5818564</v>
      </c>
      <c r="F36" s="176">
        <v>5663023</v>
      </c>
      <c r="G36" s="176">
        <v>155541</v>
      </c>
      <c r="H36" s="176">
        <v>13712</v>
      </c>
      <c r="I36" s="176">
        <v>169253</v>
      </c>
      <c r="J36" s="201" t="s">
        <v>648</v>
      </c>
      <c r="K36" s="4"/>
    </row>
    <row r="37" spans="2:10" ht="12.75">
      <c r="B37" s="198">
        <v>306</v>
      </c>
      <c r="C37" s="175" t="s">
        <v>48</v>
      </c>
      <c r="D37" s="172">
        <v>301041</v>
      </c>
      <c r="E37" s="176">
        <v>30881021</v>
      </c>
      <c r="F37" s="176">
        <v>31806679</v>
      </c>
      <c r="G37" s="176">
        <v>-925658</v>
      </c>
      <c r="H37" s="176">
        <v>0</v>
      </c>
      <c r="I37" s="176">
        <v>-925658</v>
      </c>
      <c r="J37" s="199" t="s">
        <v>651</v>
      </c>
    </row>
    <row r="38" spans="2:11" ht="12.75">
      <c r="B38" s="198">
        <v>306</v>
      </c>
      <c r="C38" s="175" t="s">
        <v>49</v>
      </c>
      <c r="D38" s="172">
        <v>305039</v>
      </c>
      <c r="E38" s="176">
        <v>5313018</v>
      </c>
      <c r="F38" s="176">
        <v>5084285</v>
      </c>
      <c r="G38" s="176">
        <v>228733</v>
      </c>
      <c r="H38" s="176">
        <v>8139</v>
      </c>
      <c r="I38" s="176">
        <v>236872</v>
      </c>
      <c r="J38" s="199" t="s">
        <v>651</v>
      </c>
      <c r="K38" s="4"/>
    </row>
    <row r="39" spans="2:10" ht="12.75">
      <c r="B39" s="198">
        <v>308</v>
      </c>
      <c r="C39" s="175" t="s">
        <v>50</v>
      </c>
      <c r="D39" s="172">
        <v>301015</v>
      </c>
      <c r="E39" s="176">
        <v>6538763</v>
      </c>
      <c r="F39" s="176">
        <v>7233999</v>
      </c>
      <c r="G39" s="176">
        <v>-695236</v>
      </c>
      <c r="H39" s="176">
        <v>0</v>
      </c>
      <c r="I39" s="176">
        <v>-695236</v>
      </c>
      <c r="J39" s="199" t="s">
        <v>652</v>
      </c>
    </row>
    <row r="40" spans="2:11" ht="12.75">
      <c r="B40" s="198">
        <v>308</v>
      </c>
      <c r="C40" s="175" t="s">
        <v>51</v>
      </c>
      <c r="D40" s="172">
        <v>305015</v>
      </c>
      <c r="E40" s="176">
        <v>1307737</v>
      </c>
      <c r="F40" s="176">
        <v>1515991</v>
      </c>
      <c r="G40" s="176">
        <v>-208254</v>
      </c>
      <c r="H40" s="176">
        <v>0</v>
      </c>
      <c r="I40" s="176">
        <v>-208254</v>
      </c>
      <c r="J40" s="199" t="s">
        <v>652</v>
      </c>
      <c r="K40" s="4"/>
    </row>
    <row r="41" spans="2:10" ht="12.75">
      <c r="B41" s="198">
        <v>309</v>
      </c>
      <c r="C41" s="175" t="s">
        <v>52</v>
      </c>
      <c r="D41" s="172">
        <v>301017</v>
      </c>
      <c r="E41" s="176">
        <v>6723664</v>
      </c>
      <c r="F41" s="176">
        <v>6649055</v>
      </c>
      <c r="G41" s="176">
        <v>74609</v>
      </c>
      <c r="H41" s="176">
        <v>63189</v>
      </c>
      <c r="I41" s="176">
        <v>137798</v>
      </c>
      <c r="J41" s="199" t="s">
        <v>653</v>
      </c>
    </row>
    <row r="42" spans="2:11" ht="12.75">
      <c r="B42" s="198">
        <v>309</v>
      </c>
      <c r="C42" s="175" t="s">
        <v>53</v>
      </c>
      <c r="D42" s="172">
        <v>305017</v>
      </c>
      <c r="E42" s="176">
        <v>1236221</v>
      </c>
      <c r="F42" s="176">
        <v>1198484</v>
      </c>
      <c r="G42" s="176">
        <v>37737</v>
      </c>
      <c r="H42" s="176">
        <v>14086</v>
      </c>
      <c r="I42" s="176">
        <v>51823</v>
      </c>
      <c r="J42" s="199" t="s">
        <v>653</v>
      </c>
      <c r="K42" s="4"/>
    </row>
    <row r="43" spans="2:10" ht="12.75">
      <c r="B43" s="198">
        <v>311</v>
      </c>
      <c r="C43" s="175" t="s">
        <v>54</v>
      </c>
      <c r="D43" s="172">
        <v>301021</v>
      </c>
      <c r="E43" s="176">
        <v>5885993</v>
      </c>
      <c r="F43" s="176">
        <v>5332718</v>
      </c>
      <c r="G43" s="176">
        <v>553275</v>
      </c>
      <c r="H43" s="176">
        <v>0</v>
      </c>
      <c r="I43" s="176">
        <v>553275</v>
      </c>
      <c r="J43" s="199" t="s">
        <v>654</v>
      </c>
    </row>
    <row r="44" spans="2:11" ht="12.75">
      <c r="B44" s="198">
        <v>311</v>
      </c>
      <c r="C44" s="175" t="s">
        <v>55</v>
      </c>
      <c r="D44" s="172">
        <v>305019</v>
      </c>
      <c r="E44" s="176">
        <v>1165057</v>
      </c>
      <c r="F44" s="176">
        <v>1217175</v>
      </c>
      <c r="G44" s="176">
        <v>-52118</v>
      </c>
      <c r="H44" s="176">
        <v>0</v>
      </c>
      <c r="I44" s="176">
        <v>-52118</v>
      </c>
      <c r="J44" s="199" t="s">
        <v>654</v>
      </c>
      <c r="K44" s="4"/>
    </row>
    <row r="45" spans="2:10" ht="12.75">
      <c r="B45" s="198">
        <v>312</v>
      </c>
      <c r="C45" s="175" t="s">
        <v>56</v>
      </c>
      <c r="D45" s="172">
        <v>301043</v>
      </c>
      <c r="E45" s="176">
        <v>25376461</v>
      </c>
      <c r="F45" s="176">
        <v>24645378</v>
      </c>
      <c r="G45" s="176">
        <v>731083</v>
      </c>
      <c r="H45" s="176">
        <v>0</v>
      </c>
      <c r="I45" s="176">
        <v>731083</v>
      </c>
      <c r="J45" s="199" t="s">
        <v>655</v>
      </c>
    </row>
    <row r="46" spans="2:10" ht="12.75">
      <c r="B46" s="198">
        <v>312</v>
      </c>
      <c r="C46" s="175" t="s">
        <v>57</v>
      </c>
      <c r="D46" s="172">
        <v>301047</v>
      </c>
      <c r="E46" s="176">
        <v>6287118</v>
      </c>
      <c r="F46" s="176">
        <v>5960803</v>
      </c>
      <c r="G46" s="176">
        <v>326315</v>
      </c>
      <c r="H46" s="176">
        <v>0</v>
      </c>
      <c r="I46" s="176">
        <v>326315</v>
      </c>
      <c r="J46" s="199" t="s">
        <v>655</v>
      </c>
    </row>
    <row r="47" spans="2:10" ht="12.75">
      <c r="B47" s="198">
        <v>312</v>
      </c>
      <c r="C47" s="175" t="s">
        <v>58</v>
      </c>
      <c r="D47" s="172">
        <v>301051</v>
      </c>
      <c r="E47" s="176">
        <v>13929447</v>
      </c>
      <c r="F47" s="176">
        <v>13869855</v>
      </c>
      <c r="G47" s="176">
        <v>59592</v>
      </c>
      <c r="H47" s="176">
        <v>0</v>
      </c>
      <c r="I47" s="176">
        <v>59592</v>
      </c>
      <c r="J47" s="199" t="s">
        <v>655</v>
      </c>
    </row>
    <row r="48" spans="2:10" ht="12.75">
      <c r="B48" s="198">
        <v>312</v>
      </c>
      <c r="C48" s="175" t="s">
        <v>59</v>
      </c>
      <c r="D48" s="172">
        <v>305041</v>
      </c>
      <c r="E48" s="176">
        <v>3877243</v>
      </c>
      <c r="F48" s="176">
        <v>3843961</v>
      </c>
      <c r="G48" s="176">
        <v>33282</v>
      </c>
      <c r="H48" s="176">
        <v>0</v>
      </c>
      <c r="I48" s="176">
        <v>33282</v>
      </c>
      <c r="J48" s="199" t="s">
        <v>655</v>
      </c>
    </row>
    <row r="49" spans="2:11" ht="12.75">
      <c r="B49" s="198">
        <v>312</v>
      </c>
      <c r="C49" s="175" t="s">
        <v>60</v>
      </c>
      <c r="D49" s="172">
        <v>305043</v>
      </c>
      <c r="E49" s="176">
        <v>4281825</v>
      </c>
      <c r="F49" s="176">
        <v>3995155</v>
      </c>
      <c r="G49" s="176">
        <v>286670</v>
      </c>
      <c r="H49" s="176">
        <v>0</v>
      </c>
      <c r="I49" s="176">
        <v>286670</v>
      </c>
      <c r="J49" s="199" t="s">
        <v>655</v>
      </c>
      <c r="K49" s="4"/>
    </row>
    <row r="50" spans="2:10" ht="12.75">
      <c r="B50" s="198">
        <v>313</v>
      </c>
      <c r="C50" s="175" t="s">
        <v>61</v>
      </c>
      <c r="D50" s="172">
        <v>301023</v>
      </c>
      <c r="E50" s="176">
        <v>8137142</v>
      </c>
      <c r="F50" s="176">
        <v>7593865</v>
      </c>
      <c r="G50" s="176">
        <v>543277</v>
      </c>
      <c r="H50" s="176">
        <v>379320</v>
      </c>
      <c r="I50" s="176">
        <v>922597</v>
      </c>
      <c r="J50" s="199" t="s">
        <v>656</v>
      </c>
    </row>
    <row r="51" spans="2:11" ht="12.75">
      <c r="B51" s="198">
        <v>313</v>
      </c>
      <c r="C51" s="175" t="s">
        <v>62</v>
      </c>
      <c r="D51" s="172">
        <v>305021</v>
      </c>
      <c r="E51" s="176">
        <v>1492367</v>
      </c>
      <c r="F51" s="176">
        <v>1380630</v>
      </c>
      <c r="G51" s="176">
        <v>111737</v>
      </c>
      <c r="H51" s="176">
        <v>130130</v>
      </c>
      <c r="I51" s="176">
        <v>241867</v>
      </c>
      <c r="J51" s="199" t="s">
        <v>656</v>
      </c>
      <c r="K51" s="4"/>
    </row>
    <row r="52" spans="2:10" ht="12.75">
      <c r="B52" s="198">
        <v>314</v>
      </c>
      <c r="C52" s="175" t="s">
        <v>63</v>
      </c>
      <c r="D52" s="172">
        <v>301025</v>
      </c>
      <c r="E52" s="176">
        <v>12958187</v>
      </c>
      <c r="F52" s="176">
        <v>12918579</v>
      </c>
      <c r="G52" s="176">
        <v>39608</v>
      </c>
      <c r="H52" s="176">
        <v>229676</v>
      </c>
      <c r="I52" s="176">
        <v>269284</v>
      </c>
      <c r="J52" s="199" t="s">
        <v>657</v>
      </c>
    </row>
    <row r="53" spans="2:10" ht="12.75">
      <c r="B53" s="198">
        <v>314</v>
      </c>
      <c r="C53" s="175" t="s">
        <v>65</v>
      </c>
      <c r="D53" s="172">
        <v>301026</v>
      </c>
      <c r="E53" s="176">
        <v>2711884</v>
      </c>
      <c r="F53" s="176">
        <v>2551223</v>
      </c>
      <c r="G53" s="176">
        <v>160661</v>
      </c>
      <c r="H53" s="176">
        <v>94007</v>
      </c>
      <c r="I53" s="176">
        <v>254668</v>
      </c>
      <c r="J53" s="199" t="s">
        <v>657</v>
      </c>
    </row>
    <row r="54" spans="2:11" ht="12.75">
      <c r="B54" s="198">
        <v>314</v>
      </c>
      <c r="C54" s="175" t="s">
        <v>64</v>
      </c>
      <c r="D54" s="172">
        <v>305023</v>
      </c>
      <c r="E54" s="176">
        <v>1491332</v>
      </c>
      <c r="F54" s="176">
        <v>1465772</v>
      </c>
      <c r="G54" s="176">
        <v>25560</v>
      </c>
      <c r="H54" s="176">
        <v>0</v>
      </c>
      <c r="I54" s="176">
        <v>25560</v>
      </c>
      <c r="J54" s="199" t="s">
        <v>657</v>
      </c>
      <c r="K54" s="4"/>
    </row>
    <row r="55" spans="2:10" ht="12.75">
      <c r="B55" s="198">
        <v>315</v>
      </c>
      <c r="C55" s="175" t="s">
        <v>66</v>
      </c>
      <c r="D55" s="172">
        <v>301027</v>
      </c>
      <c r="E55" s="176">
        <v>18439267</v>
      </c>
      <c r="F55" s="176">
        <v>17664775</v>
      </c>
      <c r="G55" s="176">
        <v>774492</v>
      </c>
      <c r="H55" s="176">
        <v>776019</v>
      </c>
      <c r="I55" s="176">
        <v>1550511</v>
      </c>
      <c r="J55" s="199" t="s">
        <v>658</v>
      </c>
    </row>
    <row r="56" spans="2:11" ht="12.75">
      <c r="B56" s="198">
        <v>315</v>
      </c>
      <c r="C56" s="175" t="s">
        <v>67</v>
      </c>
      <c r="D56" s="172">
        <v>305025</v>
      </c>
      <c r="E56" s="176">
        <v>2218222</v>
      </c>
      <c r="F56" s="176">
        <v>2144297</v>
      </c>
      <c r="G56" s="176">
        <v>73925</v>
      </c>
      <c r="H56" s="176">
        <v>30060</v>
      </c>
      <c r="I56" s="176">
        <v>103985</v>
      </c>
      <c r="J56" s="199" t="s">
        <v>658</v>
      </c>
      <c r="K56" s="4"/>
    </row>
    <row r="57" spans="2:13" ht="12.75">
      <c r="B57" s="198">
        <v>316</v>
      </c>
      <c r="C57" s="175" t="s">
        <v>68</v>
      </c>
      <c r="D57" s="172">
        <v>301031</v>
      </c>
      <c r="E57" s="176">
        <v>8539567</v>
      </c>
      <c r="F57" s="176">
        <v>8427750</v>
      </c>
      <c r="G57" s="176">
        <v>111817</v>
      </c>
      <c r="H57" s="176">
        <v>1750</v>
      </c>
      <c r="I57" s="176">
        <v>113567</v>
      </c>
      <c r="J57" s="199" t="s">
        <v>659</v>
      </c>
      <c r="M57" s="4"/>
    </row>
    <row r="58" spans="2:11" ht="12.75">
      <c r="B58" s="198">
        <v>316</v>
      </c>
      <c r="C58" s="175" t="s">
        <v>69</v>
      </c>
      <c r="D58" s="172">
        <v>305029</v>
      </c>
      <c r="E58" s="176">
        <v>1931283</v>
      </c>
      <c r="F58" s="176">
        <v>1895608</v>
      </c>
      <c r="G58" s="176">
        <v>35675</v>
      </c>
      <c r="H58" s="176">
        <v>3347</v>
      </c>
      <c r="I58" s="176">
        <v>39022</v>
      </c>
      <c r="J58" s="199" t="s">
        <v>659</v>
      </c>
      <c r="K58" s="4"/>
    </row>
    <row r="59" spans="2:10" ht="12.75">
      <c r="B59" s="198">
        <v>317</v>
      </c>
      <c r="C59" s="175" t="s">
        <v>70</v>
      </c>
      <c r="D59" s="172">
        <v>301053</v>
      </c>
      <c r="E59" s="176">
        <v>20478980</v>
      </c>
      <c r="F59" s="176">
        <v>19223470</v>
      </c>
      <c r="G59" s="176">
        <v>1255510</v>
      </c>
      <c r="H59" s="176">
        <v>914220</v>
      </c>
      <c r="I59" s="176">
        <v>2169730</v>
      </c>
      <c r="J59" s="199" t="s">
        <v>660</v>
      </c>
    </row>
    <row r="60" spans="2:10" ht="12.75">
      <c r="B60" s="198">
        <v>317</v>
      </c>
      <c r="C60" s="175" t="s">
        <v>356</v>
      </c>
      <c r="D60" s="172">
        <v>301054</v>
      </c>
      <c r="E60" s="176">
        <v>9693597</v>
      </c>
      <c r="F60" s="176">
        <v>8533818</v>
      </c>
      <c r="G60" s="176">
        <v>1159779</v>
      </c>
      <c r="H60" s="176">
        <v>0</v>
      </c>
      <c r="I60" s="176">
        <v>1159779</v>
      </c>
      <c r="J60" s="199" t="s">
        <v>660</v>
      </c>
    </row>
    <row r="61" spans="2:10" ht="12.75">
      <c r="B61" s="198">
        <v>317</v>
      </c>
      <c r="C61" s="175" t="s">
        <v>71</v>
      </c>
      <c r="D61" s="172">
        <v>305037</v>
      </c>
      <c r="E61" s="176">
        <v>2632716</v>
      </c>
      <c r="F61" s="176">
        <v>2571257</v>
      </c>
      <c r="G61" s="176">
        <v>61459</v>
      </c>
      <c r="H61" s="176">
        <v>109890</v>
      </c>
      <c r="I61" s="176">
        <v>171349</v>
      </c>
      <c r="J61" s="199" t="s">
        <v>660</v>
      </c>
    </row>
    <row r="62" spans="2:10" ht="12.75">
      <c r="B62" s="198">
        <v>317</v>
      </c>
      <c r="C62" s="175" t="s">
        <v>261</v>
      </c>
      <c r="D62" s="172">
        <v>305060</v>
      </c>
      <c r="E62" s="176">
        <v>1328266</v>
      </c>
      <c r="F62" s="176">
        <v>1862915</v>
      </c>
      <c r="G62" s="176">
        <v>-534649</v>
      </c>
      <c r="H62" s="176">
        <v>487228</v>
      </c>
      <c r="I62" s="176">
        <v>-47421</v>
      </c>
      <c r="J62" s="199" t="s">
        <v>660</v>
      </c>
    </row>
    <row r="63" spans="2:11" ht="12.75">
      <c r="B63" s="198">
        <v>317</v>
      </c>
      <c r="C63" s="175" t="s">
        <v>262</v>
      </c>
      <c r="D63" s="172">
        <v>305062</v>
      </c>
      <c r="E63" s="176">
        <v>700240</v>
      </c>
      <c r="F63" s="176">
        <v>155306</v>
      </c>
      <c r="G63" s="176">
        <v>544934</v>
      </c>
      <c r="H63" s="176">
        <v>118496</v>
      </c>
      <c r="I63" s="176">
        <v>663430</v>
      </c>
      <c r="J63" s="199" t="s">
        <v>660</v>
      </c>
      <c r="K63" s="4"/>
    </row>
    <row r="64" spans="2:10" ht="12.75">
      <c r="B64" s="198">
        <v>319</v>
      </c>
      <c r="C64" s="175" t="s">
        <v>72</v>
      </c>
      <c r="D64" s="172">
        <v>301037</v>
      </c>
      <c r="E64" s="176">
        <v>7283499</v>
      </c>
      <c r="F64" s="176">
        <v>6734210</v>
      </c>
      <c r="G64" s="176">
        <v>549289</v>
      </c>
      <c r="H64" s="176">
        <v>110869</v>
      </c>
      <c r="I64" s="176">
        <v>660158</v>
      </c>
      <c r="J64" s="199" t="s">
        <v>661</v>
      </c>
    </row>
    <row r="65" spans="2:11" ht="12.75">
      <c r="B65" s="198">
        <v>319</v>
      </c>
      <c r="C65" s="175" t="s">
        <v>73</v>
      </c>
      <c r="D65" s="172">
        <v>305033</v>
      </c>
      <c r="E65" s="176">
        <v>1419637</v>
      </c>
      <c r="F65" s="176">
        <v>1286840</v>
      </c>
      <c r="G65" s="176">
        <v>132797</v>
      </c>
      <c r="H65" s="176">
        <v>51769</v>
      </c>
      <c r="I65" s="176">
        <v>184566</v>
      </c>
      <c r="J65" s="199" t="s">
        <v>661</v>
      </c>
      <c r="K65" s="4"/>
    </row>
    <row r="66" spans="2:10" ht="12.75">
      <c r="B66" s="198">
        <v>320</v>
      </c>
      <c r="C66" s="175" t="s">
        <v>74</v>
      </c>
      <c r="D66" s="172">
        <v>301033</v>
      </c>
      <c r="E66" s="176">
        <v>6746618</v>
      </c>
      <c r="F66" s="176">
        <v>6748408</v>
      </c>
      <c r="G66" s="176">
        <v>-1790</v>
      </c>
      <c r="H66" s="176">
        <v>174204</v>
      </c>
      <c r="I66" s="176">
        <v>172414</v>
      </c>
      <c r="J66" s="199" t="s">
        <v>662</v>
      </c>
    </row>
    <row r="67" spans="2:13" ht="12.75">
      <c r="B67" s="198">
        <v>320</v>
      </c>
      <c r="C67" s="175" t="s">
        <v>263</v>
      </c>
      <c r="D67" s="172">
        <v>305031</v>
      </c>
      <c r="E67" s="176">
        <v>1749010</v>
      </c>
      <c r="F67" s="176">
        <v>1668551</v>
      </c>
      <c r="G67" s="176">
        <v>80459</v>
      </c>
      <c r="H67" s="176">
        <v>189880</v>
      </c>
      <c r="I67" s="176">
        <v>270339</v>
      </c>
      <c r="J67" s="199" t="s">
        <v>662</v>
      </c>
      <c r="K67" s="4"/>
      <c r="M67" s="4"/>
    </row>
    <row r="68" spans="2:10" ht="12.75">
      <c r="B68" s="198">
        <v>321</v>
      </c>
      <c r="C68" s="175" t="s">
        <v>75</v>
      </c>
      <c r="D68" s="172">
        <v>301039</v>
      </c>
      <c r="E68" s="176">
        <v>13169553</v>
      </c>
      <c r="F68" s="176">
        <v>13757661</v>
      </c>
      <c r="G68" s="176">
        <v>-588108</v>
      </c>
      <c r="H68" s="176">
        <v>0</v>
      </c>
      <c r="I68" s="176">
        <v>-588108</v>
      </c>
      <c r="J68" s="199" t="s">
        <v>663</v>
      </c>
    </row>
    <row r="69" spans="2:11" ht="12.75">
      <c r="B69" s="198">
        <v>321</v>
      </c>
      <c r="C69" s="175" t="s">
        <v>76</v>
      </c>
      <c r="D69" s="172">
        <v>301042</v>
      </c>
      <c r="E69" s="176">
        <v>6443909</v>
      </c>
      <c r="F69" s="176">
        <v>7358693</v>
      </c>
      <c r="G69" s="176">
        <v>-914784</v>
      </c>
      <c r="H69" s="176">
        <v>124622</v>
      </c>
      <c r="I69" s="176">
        <v>-790162</v>
      </c>
      <c r="J69" s="199" t="s">
        <v>663</v>
      </c>
      <c r="K69" s="4"/>
    </row>
    <row r="70" spans="2:11" ht="12.75">
      <c r="B70" s="198">
        <v>321</v>
      </c>
      <c r="C70" s="175" t="s">
        <v>77</v>
      </c>
      <c r="D70" s="172">
        <v>305035</v>
      </c>
      <c r="E70" s="176">
        <v>1900828</v>
      </c>
      <c r="F70" s="176">
        <v>1610520</v>
      </c>
      <c r="G70" s="176">
        <v>290308</v>
      </c>
      <c r="H70" s="176">
        <v>553525</v>
      </c>
      <c r="I70" s="176">
        <v>843833</v>
      </c>
      <c r="J70" s="199" t="s">
        <v>663</v>
      </c>
      <c r="K70" s="4"/>
    </row>
    <row r="71" spans="2:10" ht="12.75">
      <c r="B71" s="198">
        <v>322</v>
      </c>
      <c r="C71" s="175" t="s">
        <v>664</v>
      </c>
      <c r="D71" s="172">
        <v>301055</v>
      </c>
      <c r="E71" s="176">
        <v>28774997</v>
      </c>
      <c r="F71" s="176">
        <v>29024320</v>
      </c>
      <c r="G71" s="176">
        <v>-249323</v>
      </c>
      <c r="H71" s="176">
        <v>0</v>
      </c>
      <c r="I71" s="176">
        <v>-249323</v>
      </c>
      <c r="J71" s="199" t="s">
        <v>665</v>
      </c>
    </row>
    <row r="72" spans="2:11" ht="12.75">
      <c r="B72" s="198">
        <v>322</v>
      </c>
      <c r="C72" s="175" t="s">
        <v>666</v>
      </c>
      <c r="D72" s="172">
        <v>305051</v>
      </c>
      <c r="E72" s="176">
        <v>5658609</v>
      </c>
      <c r="F72" s="176">
        <v>5118285</v>
      </c>
      <c r="G72" s="176">
        <v>540324</v>
      </c>
      <c r="H72" s="176">
        <v>113449</v>
      </c>
      <c r="I72" s="176">
        <v>653773</v>
      </c>
      <c r="J72" s="199" t="s">
        <v>665</v>
      </c>
      <c r="K72" s="4"/>
    </row>
    <row r="73" spans="2:10" ht="12.75">
      <c r="B73" s="198">
        <v>324</v>
      </c>
      <c r="C73" s="175" t="s">
        <v>78</v>
      </c>
      <c r="D73" s="172">
        <v>301059</v>
      </c>
      <c r="E73" s="176">
        <v>7127640</v>
      </c>
      <c r="F73" s="176">
        <v>6679824</v>
      </c>
      <c r="G73" s="176">
        <v>447816</v>
      </c>
      <c r="H73" s="176">
        <v>333258</v>
      </c>
      <c r="I73" s="176">
        <v>781074</v>
      </c>
      <c r="J73" s="199" t="s">
        <v>667</v>
      </c>
    </row>
    <row r="74" spans="2:11" ht="12.75">
      <c r="B74" s="198">
        <v>324</v>
      </c>
      <c r="C74" s="175" t="s">
        <v>79</v>
      </c>
      <c r="D74" s="172">
        <v>305053</v>
      </c>
      <c r="E74" s="176">
        <v>1579087</v>
      </c>
      <c r="F74" s="176">
        <v>1440327</v>
      </c>
      <c r="G74" s="176">
        <v>138760</v>
      </c>
      <c r="H74" s="176">
        <v>74933</v>
      </c>
      <c r="I74" s="176">
        <v>213693</v>
      </c>
      <c r="J74" s="199" t="s">
        <v>667</v>
      </c>
      <c r="K74" s="4"/>
    </row>
    <row r="75" spans="2:11" ht="12.75">
      <c r="B75" s="198">
        <v>325</v>
      </c>
      <c r="C75" s="175" t="s">
        <v>80</v>
      </c>
      <c r="D75" s="172">
        <v>378001</v>
      </c>
      <c r="E75" s="176">
        <v>10211941</v>
      </c>
      <c r="F75" s="176">
        <v>10174320</v>
      </c>
      <c r="G75" s="176">
        <v>37621</v>
      </c>
      <c r="H75" s="176">
        <v>0</v>
      </c>
      <c r="I75" s="176">
        <v>37621</v>
      </c>
      <c r="J75" s="199" t="s">
        <v>668</v>
      </c>
      <c r="K75" s="4"/>
    </row>
    <row r="76" spans="2:10" ht="12.75">
      <c r="B76" s="198"/>
      <c r="C76" s="175"/>
      <c r="D76" s="172"/>
      <c r="E76" s="176"/>
      <c r="F76" s="176"/>
      <c r="G76" s="176"/>
      <c r="H76" s="176"/>
      <c r="I76" s="176"/>
      <c r="J76" s="199"/>
    </row>
    <row r="77" spans="2:10" ht="12.75">
      <c r="B77" s="198">
        <v>110</v>
      </c>
      <c r="C77" s="175" t="s">
        <v>83</v>
      </c>
      <c r="D77" s="172">
        <v>301001</v>
      </c>
      <c r="E77" s="176">
        <v>7997579</v>
      </c>
      <c r="F77" s="176">
        <v>7631747</v>
      </c>
      <c r="G77" s="176">
        <v>365832</v>
      </c>
      <c r="H77" s="176">
        <v>0</v>
      </c>
      <c r="I77" s="176">
        <v>365832</v>
      </c>
      <c r="J77" s="199" t="s">
        <v>669</v>
      </c>
    </row>
    <row r="78" spans="2:10" ht="11.25" customHeight="1">
      <c r="B78" s="202">
        <v>110</v>
      </c>
      <c r="C78" s="183" t="s">
        <v>86</v>
      </c>
      <c r="D78" s="172" t="s">
        <v>85</v>
      </c>
      <c r="E78" s="176">
        <v>33292854</v>
      </c>
      <c r="F78" s="176">
        <v>28912192</v>
      </c>
      <c r="G78" s="176">
        <v>4380662</v>
      </c>
      <c r="H78" s="176">
        <v>0</v>
      </c>
      <c r="I78" s="176">
        <v>4380662</v>
      </c>
      <c r="J78" s="199" t="s">
        <v>669</v>
      </c>
    </row>
    <row r="79" spans="2:10" ht="18" customHeight="1">
      <c r="B79" s="202"/>
      <c r="C79" s="184" t="s">
        <v>619</v>
      </c>
      <c r="D79" s="172"/>
      <c r="E79" s="176"/>
      <c r="F79" s="176"/>
      <c r="G79" s="176">
        <v>-2100000</v>
      </c>
      <c r="H79" s="176"/>
      <c r="I79" s="176">
        <v>-2100000</v>
      </c>
      <c r="J79" s="199" t="s">
        <v>669</v>
      </c>
    </row>
    <row r="80" spans="2:10" ht="15" customHeight="1">
      <c r="B80" s="202">
        <v>110</v>
      </c>
      <c r="C80" s="183" t="s">
        <v>359</v>
      </c>
      <c r="D80" s="176">
        <v>301001</v>
      </c>
      <c r="E80" s="176">
        <v>1291786</v>
      </c>
      <c r="F80" s="176">
        <v>755587</v>
      </c>
      <c r="G80" s="176">
        <v>536199</v>
      </c>
      <c r="H80" s="176">
        <v>0</v>
      </c>
      <c r="I80" s="176">
        <v>536199</v>
      </c>
      <c r="J80" s="199" t="s">
        <v>669</v>
      </c>
    </row>
    <row r="81" spans="2:10" ht="12.75">
      <c r="B81" s="202">
        <v>110</v>
      </c>
      <c r="C81" s="175" t="s">
        <v>81</v>
      </c>
      <c r="D81" s="176">
        <v>301001</v>
      </c>
      <c r="E81" s="176">
        <v>601535</v>
      </c>
      <c r="F81" s="176">
        <v>57790</v>
      </c>
      <c r="G81" s="176">
        <v>543745</v>
      </c>
      <c r="H81" s="176">
        <v>0</v>
      </c>
      <c r="I81" s="176">
        <v>543745</v>
      </c>
      <c r="J81" s="199" t="s">
        <v>669</v>
      </c>
    </row>
    <row r="82" spans="2:10" ht="12.75">
      <c r="B82" s="202">
        <v>110</v>
      </c>
      <c r="C82" s="175" t="s">
        <v>82</v>
      </c>
      <c r="D82" s="176">
        <v>301001</v>
      </c>
      <c r="E82" s="176">
        <v>1361918</v>
      </c>
      <c r="F82" s="176">
        <v>198848</v>
      </c>
      <c r="G82" s="176">
        <v>1163070</v>
      </c>
      <c r="H82" s="176">
        <v>0</v>
      </c>
      <c r="I82" s="176">
        <v>1163070</v>
      </c>
      <c r="J82" s="199" t="s">
        <v>669</v>
      </c>
    </row>
    <row r="83" spans="2:10" ht="26.25" customHeight="1">
      <c r="B83" s="202">
        <v>110</v>
      </c>
      <c r="C83" s="185" t="s">
        <v>670</v>
      </c>
      <c r="D83" s="172">
        <v>301001</v>
      </c>
      <c r="E83" s="176">
        <v>500000</v>
      </c>
      <c r="F83" s="176">
        <v>77875</v>
      </c>
      <c r="G83" s="176">
        <v>422125</v>
      </c>
      <c r="H83" s="176">
        <v>0</v>
      </c>
      <c r="I83" s="176">
        <v>422125</v>
      </c>
      <c r="J83" s="199" t="s">
        <v>669</v>
      </c>
    </row>
    <row r="84" spans="2:10" ht="13.5" customHeight="1">
      <c r="B84" s="202">
        <v>110</v>
      </c>
      <c r="C84" s="184" t="s">
        <v>671</v>
      </c>
      <c r="D84" s="172">
        <v>301001</v>
      </c>
      <c r="E84" s="176">
        <v>0</v>
      </c>
      <c r="F84" s="176">
        <v>-251248</v>
      </c>
      <c r="G84" s="176">
        <v>251248</v>
      </c>
      <c r="H84" s="176">
        <v>0</v>
      </c>
      <c r="I84" s="176">
        <v>251248</v>
      </c>
      <c r="J84" s="199" t="s">
        <v>669</v>
      </c>
    </row>
    <row r="85" spans="2:10" ht="17.25" customHeight="1">
      <c r="B85" s="202">
        <v>110</v>
      </c>
      <c r="C85" s="184" t="s">
        <v>672</v>
      </c>
      <c r="D85" s="172"/>
      <c r="E85" s="176">
        <v>122096</v>
      </c>
      <c r="F85" s="176">
        <v>76972</v>
      </c>
      <c r="G85" s="176">
        <v>45124</v>
      </c>
      <c r="H85" s="176">
        <v>0</v>
      </c>
      <c r="I85" s="176">
        <v>45124</v>
      </c>
      <c r="J85" s="199" t="s">
        <v>669</v>
      </c>
    </row>
    <row r="86" spans="2:10" ht="15" customHeight="1">
      <c r="B86" s="202">
        <v>109</v>
      </c>
      <c r="C86" s="175" t="s">
        <v>84</v>
      </c>
      <c r="D86" s="186" t="s">
        <v>673</v>
      </c>
      <c r="E86" s="176">
        <v>657942</v>
      </c>
      <c r="F86" s="176">
        <v>152438</v>
      </c>
      <c r="G86" s="176">
        <v>505504</v>
      </c>
      <c r="H86" s="176">
        <v>95491</v>
      </c>
      <c r="I86" s="176">
        <v>600995</v>
      </c>
      <c r="J86" s="199" t="s">
        <v>674</v>
      </c>
    </row>
    <row r="87" spans="2:10" ht="14.25" customHeight="1">
      <c r="B87" s="202">
        <v>109</v>
      </c>
      <c r="C87" s="187" t="s">
        <v>360</v>
      </c>
      <c r="D87" s="188">
        <v>510001</v>
      </c>
      <c r="E87" s="176">
        <v>110870</v>
      </c>
      <c r="F87" s="176">
        <v>-136500</v>
      </c>
      <c r="G87" s="176">
        <v>247370</v>
      </c>
      <c r="H87" s="176">
        <v>0</v>
      </c>
      <c r="I87" s="176">
        <v>247370</v>
      </c>
      <c r="J87" s="199" t="s">
        <v>674</v>
      </c>
    </row>
    <row r="88" spans="2:11" ht="30" customHeight="1">
      <c r="B88" s="202">
        <v>109</v>
      </c>
      <c r="C88" s="183" t="s">
        <v>675</v>
      </c>
      <c r="D88" s="172">
        <v>510001</v>
      </c>
      <c r="E88" s="176">
        <v>60000</v>
      </c>
      <c r="F88" s="176">
        <v>0</v>
      </c>
      <c r="G88" s="176">
        <v>60000</v>
      </c>
      <c r="H88" s="176">
        <v>0</v>
      </c>
      <c r="I88" s="176">
        <v>60000</v>
      </c>
      <c r="J88" s="203" t="s">
        <v>674</v>
      </c>
      <c r="K88" s="4"/>
    </row>
    <row r="89" spans="2:10" ht="12.75">
      <c r="B89" s="198">
        <v>501</v>
      </c>
      <c r="C89" s="175" t="s">
        <v>97</v>
      </c>
      <c r="D89" s="189"/>
      <c r="E89" s="177">
        <v>661400</v>
      </c>
      <c r="F89" s="177">
        <v>697903</v>
      </c>
      <c r="G89" s="177">
        <v>-36503</v>
      </c>
      <c r="H89" s="177">
        <v>4521</v>
      </c>
      <c r="I89" s="177">
        <v>-31982</v>
      </c>
      <c r="J89" s="204" t="s">
        <v>676</v>
      </c>
    </row>
    <row r="90" spans="2:10" ht="15" customHeight="1">
      <c r="B90" s="202">
        <v>605</v>
      </c>
      <c r="C90" s="190" t="s">
        <v>278</v>
      </c>
      <c r="D90" s="172">
        <v>489005</v>
      </c>
      <c r="E90" s="176">
        <v>6681673</v>
      </c>
      <c r="F90" s="176">
        <v>6360870</v>
      </c>
      <c r="G90" s="176">
        <v>320803</v>
      </c>
      <c r="H90" s="176">
        <v>855590</v>
      </c>
      <c r="I90" s="176">
        <v>1176393</v>
      </c>
      <c r="J90" s="199" t="s">
        <v>677</v>
      </c>
    </row>
    <row r="91" spans="2:11" ht="13.5" customHeight="1">
      <c r="B91" s="202">
        <v>605</v>
      </c>
      <c r="C91" s="183" t="s">
        <v>88</v>
      </c>
      <c r="D91" s="172" t="s">
        <v>89</v>
      </c>
      <c r="E91" s="176">
        <v>92794568</v>
      </c>
      <c r="F91" s="176">
        <v>83676147</v>
      </c>
      <c r="G91" s="176">
        <v>9118421</v>
      </c>
      <c r="H91" s="176">
        <v>1822237</v>
      </c>
      <c r="I91" s="176">
        <v>10940658</v>
      </c>
      <c r="J91" s="199" t="s">
        <v>677</v>
      </c>
      <c r="K91" s="4"/>
    </row>
    <row r="92" spans="2:10" ht="17.25" customHeight="1">
      <c r="B92" s="198"/>
      <c r="C92" s="191" t="s">
        <v>619</v>
      </c>
      <c r="D92" s="172"/>
      <c r="E92" s="176"/>
      <c r="F92" s="176"/>
      <c r="G92" s="176">
        <v>-4118421</v>
      </c>
      <c r="H92" s="176">
        <v>0</v>
      </c>
      <c r="I92" s="176">
        <v>-4118421</v>
      </c>
      <c r="J92" s="199"/>
    </row>
    <row r="93" spans="2:10" ht="12.75">
      <c r="B93" s="198">
        <v>606</v>
      </c>
      <c r="C93" s="175" t="s">
        <v>95</v>
      </c>
      <c r="D93" s="172">
        <v>304001</v>
      </c>
      <c r="E93" s="176">
        <v>14328544</v>
      </c>
      <c r="F93" s="176">
        <v>13670273</v>
      </c>
      <c r="G93" s="176">
        <v>658271</v>
      </c>
      <c r="H93" s="176">
        <v>0</v>
      </c>
      <c r="I93" s="176">
        <v>658271</v>
      </c>
      <c r="J93" s="203" t="s">
        <v>678</v>
      </c>
    </row>
    <row r="94" spans="2:10" ht="18" customHeight="1">
      <c r="B94" s="205">
        <v>608</v>
      </c>
      <c r="C94" s="184" t="s">
        <v>96</v>
      </c>
      <c r="D94" s="192" t="s">
        <v>357</v>
      </c>
      <c r="E94" s="225">
        <v>20776336</v>
      </c>
      <c r="F94" s="225">
        <v>19663602</v>
      </c>
      <c r="G94" s="225">
        <v>1112734</v>
      </c>
      <c r="H94" s="225">
        <v>0</v>
      </c>
      <c r="I94" s="225">
        <v>1112734</v>
      </c>
      <c r="J94" s="203" t="s">
        <v>679</v>
      </c>
    </row>
    <row r="95" spans="2:10" ht="12.75">
      <c r="B95" s="198">
        <v>612</v>
      </c>
      <c r="C95" s="175" t="s">
        <v>98</v>
      </c>
      <c r="D95" s="172">
        <v>308005</v>
      </c>
      <c r="E95" s="176">
        <v>4360417</v>
      </c>
      <c r="F95" s="176">
        <v>3957806</v>
      </c>
      <c r="G95" s="176">
        <v>402611</v>
      </c>
      <c r="H95" s="176">
        <v>1299837</v>
      </c>
      <c r="I95" s="176">
        <v>1702448</v>
      </c>
      <c r="J95" s="199" t="s">
        <v>680</v>
      </c>
    </row>
    <row r="96" spans="2:11" ht="12.75">
      <c r="B96" s="198">
        <v>612</v>
      </c>
      <c r="C96" s="175" t="s">
        <v>99</v>
      </c>
      <c r="D96" s="172">
        <v>523005</v>
      </c>
      <c r="E96" s="176">
        <v>23330997</v>
      </c>
      <c r="F96" s="176">
        <v>23516928</v>
      </c>
      <c r="G96" s="176">
        <v>-185931</v>
      </c>
      <c r="H96" s="176">
        <v>3948419</v>
      </c>
      <c r="I96" s="176">
        <v>3762488</v>
      </c>
      <c r="J96" s="199" t="s">
        <v>680</v>
      </c>
      <c r="K96" s="4"/>
    </row>
    <row r="97" spans="2:11" ht="12.75">
      <c r="B97" s="198">
        <v>612</v>
      </c>
      <c r="C97" s="182" t="s">
        <v>681</v>
      </c>
      <c r="D97" s="172">
        <v>301061</v>
      </c>
      <c r="E97" s="176">
        <v>1183256</v>
      </c>
      <c r="F97" s="176">
        <v>967028</v>
      </c>
      <c r="G97" s="176">
        <v>216228</v>
      </c>
      <c r="H97" s="176">
        <v>0</v>
      </c>
      <c r="I97" s="176">
        <v>216228</v>
      </c>
      <c r="J97" s="203" t="s">
        <v>682</v>
      </c>
      <c r="K97" s="4"/>
    </row>
    <row r="98" spans="2:11" ht="12.75">
      <c r="B98" s="198">
        <v>329</v>
      </c>
      <c r="C98" s="182" t="s">
        <v>683</v>
      </c>
      <c r="D98" s="172">
        <v>346005</v>
      </c>
      <c r="E98" s="176">
        <v>2199322</v>
      </c>
      <c r="F98" s="176">
        <v>1491123</v>
      </c>
      <c r="G98" s="176">
        <v>708199</v>
      </c>
      <c r="H98" s="176">
        <v>0</v>
      </c>
      <c r="I98" s="176">
        <v>708199</v>
      </c>
      <c r="J98" s="203" t="s">
        <v>682</v>
      </c>
      <c r="K98" s="4"/>
    </row>
    <row r="99" spans="2:10" ht="12.75">
      <c r="B99" s="198"/>
      <c r="C99" s="175"/>
      <c r="D99" s="172"/>
      <c r="E99" s="176"/>
      <c r="F99" s="176"/>
      <c r="G99" s="176"/>
      <c r="H99" s="176"/>
      <c r="I99" s="176"/>
      <c r="J99" s="199"/>
    </row>
    <row r="100" spans="2:10" ht="13.5" thickBot="1">
      <c r="B100" s="206" t="s">
        <v>358</v>
      </c>
      <c r="C100" s="207"/>
      <c r="D100" s="208"/>
      <c r="E100" s="209">
        <v>795707529</v>
      </c>
      <c r="F100" s="209">
        <v>764319333</v>
      </c>
      <c r="G100" s="209">
        <v>26005507</v>
      </c>
      <c r="H100" s="209">
        <v>16699446</v>
      </c>
      <c r="I100" s="209">
        <v>42704953</v>
      </c>
      <c r="J100" s="210"/>
    </row>
    <row r="101" spans="2:10" ht="12.75">
      <c r="B101" s="193"/>
      <c r="C101" s="211"/>
      <c r="D101" s="195"/>
      <c r="E101" s="196"/>
      <c r="F101" s="196"/>
      <c r="G101" s="196"/>
      <c r="H101" s="196"/>
      <c r="I101" s="196"/>
      <c r="J101" s="197"/>
    </row>
    <row r="102" spans="2:10" ht="12.75">
      <c r="B102" s="198"/>
      <c r="C102" s="175"/>
      <c r="D102" s="172"/>
      <c r="E102" s="176"/>
      <c r="F102" s="176"/>
      <c r="G102" s="176"/>
      <c r="H102" s="176"/>
      <c r="I102" s="176"/>
      <c r="J102" s="199"/>
    </row>
    <row r="103" spans="2:10" ht="12.75">
      <c r="B103" s="212" t="s">
        <v>22</v>
      </c>
      <c r="C103" s="175"/>
      <c r="D103" s="175"/>
      <c r="E103" s="176"/>
      <c r="F103" s="176"/>
      <c r="G103" s="176"/>
      <c r="H103" s="176"/>
      <c r="I103" s="176"/>
      <c r="J103" s="199"/>
    </row>
    <row r="104" spans="2:10" ht="12.75">
      <c r="B104" s="212"/>
      <c r="C104" s="175"/>
      <c r="D104" s="175"/>
      <c r="E104" s="176"/>
      <c r="F104" s="176"/>
      <c r="G104" s="176"/>
      <c r="H104" s="176"/>
      <c r="I104" s="176"/>
      <c r="J104" s="199"/>
    </row>
    <row r="105" spans="2:10" ht="36.75" customHeight="1">
      <c r="B105" s="198">
        <v>110</v>
      </c>
      <c r="C105" s="184" t="s">
        <v>684</v>
      </c>
      <c r="D105" s="175"/>
      <c r="E105" s="176">
        <v>513000</v>
      </c>
      <c r="F105" s="176">
        <v>54373</v>
      </c>
      <c r="G105" s="176">
        <v>458627</v>
      </c>
      <c r="H105" s="176">
        <v>0</v>
      </c>
      <c r="I105" s="176">
        <v>458627</v>
      </c>
      <c r="J105" s="199"/>
    </row>
    <row r="106" spans="2:10" ht="12.75">
      <c r="B106" s="198"/>
      <c r="C106" s="182"/>
      <c r="D106" s="175"/>
      <c r="E106" s="176"/>
      <c r="F106" s="176"/>
      <c r="G106" s="176"/>
      <c r="H106" s="176"/>
      <c r="I106" s="176"/>
      <c r="J106" s="199"/>
    </row>
    <row r="107" spans="2:10" ht="12.75">
      <c r="B107" s="198"/>
      <c r="C107" s="175"/>
      <c r="D107" s="175"/>
      <c r="E107" s="176"/>
      <c r="F107" s="176"/>
      <c r="G107" s="176"/>
      <c r="H107" s="176"/>
      <c r="I107" s="176"/>
      <c r="J107" s="199"/>
    </row>
    <row r="108" spans="2:10" ht="12.75">
      <c r="B108" s="198">
        <v>109</v>
      </c>
      <c r="C108" s="175" t="s">
        <v>91</v>
      </c>
      <c r="D108" s="175"/>
      <c r="E108" s="176"/>
      <c r="F108" s="176"/>
      <c r="G108" s="176"/>
      <c r="H108" s="176"/>
      <c r="I108" s="176"/>
      <c r="J108" s="199"/>
    </row>
    <row r="109" spans="2:10" ht="12.75">
      <c r="B109" s="198"/>
      <c r="C109" s="175" t="s">
        <v>90</v>
      </c>
      <c r="D109" s="175"/>
      <c r="E109" s="176">
        <v>302795</v>
      </c>
      <c r="F109" s="176">
        <v>154987</v>
      </c>
      <c r="G109" s="176">
        <v>147808</v>
      </c>
      <c r="H109" s="176">
        <v>0</v>
      </c>
      <c r="I109" s="176">
        <v>147808</v>
      </c>
      <c r="J109" s="199"/>
    </row>
    <row r="110" spans="2:10" ht="12.75">
      <c r="B110" s="198"/>
      <c r="C110" s="175"/>
      <c r="D110" s="175"/>
      <c r="E110" s="175"/>
      <c r="F110" s="175"/>
      <c r="G110" s="175"/>
      <c r="H110" s="175"/>
      <c r="I110" s="175"/>
      <c r="J110" s="213"/>
    </row>
    <row r="111" spans="2:10" ht="16.5" customHeight="1">
      <c r="B111" s="198">
        <v>109</v>
      </c>
      <c r="C111" s="187" t="s">
        <v>252</v>
      </c>
      <c r="D111" s="187"/>
      <c r="E111" s="176">
        <v>50743</v>
      </c>
      <c r="F111" s="176">
        <v>29385</v>
      </c>
      <c r="G111" s="176">
        <v>21358</v>
      </c>
      <c r="H111" s="176">
        <v>0</v>
      </c>
      <c r="I111" s="176">
        <v>21358</v>
      </c>
      <c r="J111" s="199"/>
    </row>
    <row r="112" spans="2:10" ht="12.75">
      <c r="B112" s="198"/>
      <c r="C112" s="187"/>
      <c r="D112" s="187"/>
      <c r="E112" s="176"/>
      <c r="F112" s="176"/>
      <c r="G112" s="176"/>
      <c r="H112" s="176"/>
      <c r="I112" s="176"/>
      <c r="J112" s="199"/>
    </row>
    <row r="113" spans="2:10" ht="21.75" customHeight="1">
      <c r="B113" s="198">
        <v>109</v>
      </c>
      <c r="C113" s="187" t="s">
        <v>685</v>
      </c>
      <c r="D113" s="187"/>
      <c r="E113" s="176">
        <v>180930</v>
      </c>
      <c r="F113" s="176">
        <v>0</v>
      </c>
      <c r="G113" s="176">
        <v>180930</v>
      </c>
      <c r="H113" s="176">
        <v>0</v>
      </c>
      <c r="I113" s="176">
        <v>180930</v>
      </c>
      <c r="J113" s="199"/>
    </row>
    <row r="114" spans="2:10" ht="12.75">
      <c r="B114" s="198"/>
      <c r="C114" s="175"/>
      <c r="D114" s="175"/>
      <c r="E114" s="175"/>
      <c r="F114" s="175"/>
      <c r="G114" s="175"/>
      <c r="H114" s="175"/>
      <c r="I114" s="175"/>
      <c r="J114" s="213"/>
    </row>
    <row r="115" spans="2:10" ht="18.75" customHeight="1">
      <c r="B115" s="198">
        <v>325</v>
      </c>
      <c r="C115" s="187" t="s">
        <v>92</v>
      </c>
      <c r="D115" s="187"/>
      <c r="E115" s="176"/>
      <c r="F115" s="176"/>
      <c r="G115" s="176"/>
      <c r="H115" s="176"/>
      <c r="I115" s="176"/>
      <c r="J115" s="199"/>
    </row>
    <row r="116" spans="2:10" ht="15" customHeight="1">
      <c r="B116" s="198"/>
      <c r="C116" s="187" t="s">
        <v>93</v>
      </c>
      <c r="D116" s="187"/>
      <c r="E116" s="176">
        <v>59593</v>
      </c>
      <c r="F116" s="176">
        <v>28107</v>
      </c>
      <c r="G116" s="176">
        <v>31486</v>
      </c>
      <c r="H116" s="176">
        <v>0</v>
      </c>
      <c r="I116" s="176">
        <v>31486</v>
      </c>
      <c r="J116" s="199" t="s">
        <v>686</v>
      </c>
    </row>
    <row r="117" spans="2:10" ht="21.75" customHeight="1">
      <c r="B117" s="198"/>
      <c r="C117" s="187" t="s">
        <v>94</v>
      </c>
      <c r="D117" s="187"/>
      <c r="E117" s="176">
        <v>14439</v>
      </c>
      <c r="F117" s="176">
        <v>-842</v>
      </c>
      <c r="G117" s="176">
        <v>15281</v>
      </c>
      <c r="H117" s="176">
        <v>0</v>
      </c>
      <c r="I117" s="176">
        <v>15281</v>
      </c>
      <c r="J117" s="199" t="s">
        <v>686</v>
      </c>
    </row>
    <row r="118" spans="2:10" ht="12.75">
      <c r="B118" s="198"/>
      <c r="C118" s="187"/>
      <c r="D118" s="187"/>
      <c r="E118" s="176"/>
      <c r="F118" s="176"/>
      <c r="G118" s="176"/>
      <c r="H118" s="176"/>
      <c r="I118" s="176"/>
      <c r="J118" s="199"/>
    </row>
    <row r="119" spans="2:10" ht="12.75">
      <c r="B119" s="212" t="s">
        <v>379</v>
      </c>
      <c r="C119" s="214"/>
      <c r="D119" s="172"/>
      <c r="E119" s="215">
        <v>1121500</v>
      </c>
      <c r="F119" s="215">
        <v>266010</v>
      </c>
      <c r="G119" s="215">
        <v>855490</v>
      </c>
      <c r="H119" s="215">
        <v>0</v>
      </c>
      <c r="I119" s="215">
        <v>855490</v>
      </c>
      <c r="J119" s="199"/>
    </row>
    <row r="120" spans="2:10" ht="13.5" thickBot="1">
      <c r="B120" s="216"/>
      <c r="C120" s="217"/>
      <c r="D120" s="217"/>
      <c r="E120" s="218"/>
      <c r="F120" s="218"/>
      <c r="G120" s="218"/>
      <c r="H120" s="218"/>
      <c r="I120" s="218"/>
      <c r="J120" s="219"/>
    </row>
    <row r="121" spans="2:10" ht="12.75">
      <c r="B121" s="193"/>
      <c r="C121" s="194"/>
      <c r="D121" s="194"/>
      <c r="E121" s="196"/>
      <c r="F121" s="196"/>
      <c r="G121" s="196"/>
      <c r="H121" s="196"/>
      <c r="I121" s="196"/>
      <c r="J121" s="197"/>
    </row>
    <row r="122" spans="2:10" ht="12.75">
      <c r="B122" s="212" t="s">
        <v>10</v>
      </c>
      <c r="C122" s="214"/>
      <c r="D122" s="214"/>
      <c r="E122" s="215">
        <v>796829029</v>
      </c>
      <c r="F122" s="215">
        <v>764585343</v>
      </c>
      <c r="G122" s="220">
        <v>26860997</v>
      </c>
      <c r="H122" s="215">
        <v>16699446</v>
      </c>
      <c r="I122" s="215">
        <v>43560443</v>
      </c>
      <c r="J122" s="221"/>
    </row>
    <row r="123" spans="2:10" ht="12.75">
      <c r="B123" s="198"/>
      <c r="C123" s="175"/>
      <c r="D123" s="175"/>
      <c r="E123" s="176"/>
      <c r="F123" s="176"/>
      <c r="G123" s="222"/>
      <c r="H123" s="176"/>
      <c r="I123" s="176"/>
      <c r="J123" s="199"/>
    </row>
    <row r="124" spans="2:10" ht="13.5" thickBot="1">
      <c r="B124" s="206" t="s">
        <v>393</v>
      </c>
      <c r="C124" s="207"/>
      <c r="D124" s="207"/>
      <c r="E124" s="209"/>
      <c r="F124" s="209"/>
      <c r="G124" s="223">
        <v>43560443</v>
      </c>
      <c r="H124" s="209"/>
      <c r="I124" s="209"/>
      <c r="J124" s="224"/>
    </row>
    <row r="125" spans="5:10" ht="12.75">
      <c r="E125" s="4"/>
      <c r="F125" s="4"/>
      <c r="G125" s="4"/>
      <c r="H125" s="4"/>
      <c r="I125" s="4"/>
      <c r="J125" s="15"/>
    </row>
  </sheetData>
  <sheetProtection/>
  <mergeCells count="1">
    <mergeCell ref="E10:F10"/>
  </mergeCells>
  <printOptions/>
  <pageMargins left="0.3937007874015748" right="0.1968503937007874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C1">
      <pane ySplit="6" topLeftCell="A25" activePane="bottomLeft" state="frozen"/>
      <selection pane="topLeft" activeCell="J30" sqref="J30"/>
      <selection pane="bottomLeft"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28125" style="0" customWidth="1"/>
    <col min="4" max="4" width="7.57421875" style="0" bestFit="1" customWidth="1"/>
    <col min="5" max="5" width="12.28125" style="0" bestFit="1" customWidth="1"/>
    <col min="6" max="7" width="13.140625" style="0" customWidth="1"/>
    <col min="8" max="8" width="14.421875" style="0" customWidth="1"/>
    <col min="9" max="9" width="13.140625" style="0" customWidth="1"/>
    <col min="10" max="10" width="16.28125" style="5" customWidth="1"/>
    <col min="11" max="11" width="13.8515625" style="0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6"/>
    </row>
    <row r="4" spans="2:3" ht="18">
      <c r="B4" s="49" t="s">
        <v>12</v>
      </c>
      <c r="C4" s="2"/>
    </row>
    <row r="5" ht="18">
      <c r="B5" s="49" t="s">
        <v>16</v>
      </c>
    </row>
    <row r="6" spans="2:11" s="1" customFormat="1" ht="57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282</v>
      </c>
      <c r="I6" s="74" t="s">
        <v>20</v>
      </c>
      <c r="J6" s="74" t="s">
        <v>18</v>
      </c>
      <c r="K6" s="68"/>
    </row>
    <row r="7" spans="7:9" ht="12.75">
      <c r="G7" s="47" t="s">
        <v>23</v>
      </c>
      <c r="H7" s="48"/>
      <c r="I7" s="48"/>
    </row>
    <row r="8" spans="2:10" ht="12.75">
      <c r="B8" s="1" t="s">
        <v>24</v>
      </c>
      <c r="J8"/>
    </row>
    <row r="9" spans="2:10" ht="12.75">
      <c r="B9" t="s">
        <v>100</v>
      </c>
      <c r="D9" s="165" t="s">
        <v>570</v>
      </c>
      <c r="E9" s="4">
        <v>21933058</v>
      </c>
      <c r="F9" s="4">
        <v>22003467</v>
      </c>
      <c r="G9" s="4">
        <f>E9-F9</f>
        <v>-70409</v>
      </c>
      <c r="H9" s="4">
        <v>628688</v>
      </c>
      <c r="I9" s="4">
        <f>G9+H9</f>
        <v>558279</v>
      </c>
      <c r="J9" s="15" t="s">
        <v>571</v>
      </c>
    </row>
    <row r="10" spans="2:13" ht="12.75">
      <c r="B10" t="s">
        <v>332</v>
      </c>
      <c r="D10" t="s">
        <v>333</v>
      </c>
      <c r="E10" s="4">
        <v>7137093</v>
      </c>
      <c r="F10" s="4">
        <v>7081662</v>
      </c>
      <c r="G10" s="4">
        <f>E10-F10</f>
        <v>55431</v>
      </c>
      <c r="H10" s="4">
        <v>0</v>
      </c>
      <c r="I10" s="4">
        <f aca="true" t="shared" si="0" ref="I10:I31">G10+H10</f>
        <v>55431</v>
      </c>
      <c r="J10" s="15" t="s">
        <v>572</v>
      </c>
      <c r="M10" s="4"/>
    </row>
    <row r="11" spans="5:13" ht="12.75">
      <c r="E11" s="4"/>
      <c r="F11" s="4"/>
      <c r="G11" s="4"/>
      <c r="H11" s="4"/>
      <c r="I11" s="4">
        <f t="shared" si="0"/>
        <v>0</v>
      </c>
      <c r="J11" s="15"/>
      <c r="M11" s="4"/>
    </row>
    <row r="12" spans="2:13" ht="12.75">
      <c r="B12" s="1" t="s">
        <v>22</v>
      </c>
      <c r="E12" s="4"/>
      <c r="F12" s="4"/>
      <c r="G12" s="4"/>
      <c r="H12" s="4"/>
      <c r="I12" s="4">
        <f t="shared" si="0"/>
        <v>0</v>
      </c>
      <c r="J12" s="15"/>
      <c r="K12" s="4"/>
      <c r="M12" s="4"/>
    </row>
    <row r="13" spans="2:13" ht="12.75">
      <c r="B13" s="21" t="s">
        <v>573</v>
      </c>
      <c r="D13" s="164" t="s">
        <v>574</v>
      </c>
      <c r="E13" s="4">
        <v>19240</v>
      </c>
      <c r="F13" s="4">
        <v>0</v>
      </c>
      <c r="G13" s="4">
        <f aca="true" t="shared" si="1" ref="G13:G32">E13-F13</f>
        <v>19240</v>
      </c>
      <c r="H13" s="4">
        <v>0</v>
      </c>
      <c r="I13" s="4">
        <f t="shared" si="0"/>
        <v>19240</v>
      </c>
      <c r="J13" s="166" t="s">
        <v>575</v>
      </c>
      <c r="M13" s="4"/>
    </row>
    <row r="14" spans="2:13" ht="12.75">
      <c r="B14" t="s">
        <v>334</v>
      </c>
      <c r="D14" s="52" t="s">
        <v>335</v>
      </c>
      <c r="E14" s="4">
        <v>410215</v>
      </c>
      <c r="F14" s="4">
        <v>226131</v>
      </c>
      <c r="G14" s="4">
        <f t="shared" si="1"/>
        <v>184084</v>
      </c>
      <c r="H14" s="4">
        <v>0</v>
      </c>
      <c r="I14" s="4">
        <f t="shared" si="0"/>
        <v>184084</v>
      </c>
      <c r="J14" s="166" t="s">
        <v>576</v>
      </c>
      <c r="M14" s="4"/>
    </row>
    <row r="15" spans="2:10" ht="12.75">
      <c r="B15" t="s">
        <v>202</v>
      </c>
      <c r="D15" s="28" t="s">
        <v>203</v>
      </c>
      <c r="E15" s="4">
        <v>270709</v>
      </c>
      <c r="F15" s="4">
        <v>-96556</v>
      </c>
      <c r="G15" s="4">
        <f t="shared" si="1"/>
        <v>367265</v>
      </c>
      <c r="H15" s="4">
        <v>0</v>
      </c>
      <c r="I15" s="4">
        <f t="shared" si="0"/>
        <v>367265</v>
      </c>
      <c r="J15" s="166" t="s">
        <v>577</v>
      </c>
    </row>
    <row r="16" spans="2:10" ht="12.75">
      <c r="B16" t="s">
        <v>578</v>
      </c>
      <c r="D16" s="52" t="s">
        <v>579</v>
      </c>
      <c r="E16" s="4">
        <v>666000</v>
      </c>
      <c r="F16" s="4">
        <v>469080</v>
      </c>
      <c r="G16" s="4">
        <f t="shared" si="1"/>
        <v>196920</v>
      </c>
      <c r="H16" s="4">
        <v>0</v>
      </c>
      <c r="I16" s="4">
        <f t="shared" si="0"/>
        <v>196920</v>
      </c>
      <c r="J16" s="166" t="s">
        <v>580</v>
      </c>
    </row>
    <row r="17" spans="2:13" ht="12.75">
      <c r="B17" t="s">
        <v>101</v>
      </c>
      <c r="D17" s="53">
        <v>318092</v>
      </c>
      <c r="E17" s="4">
        <v>672749</v>
      </c>
      <c r="F17" s="4">
        <v>525358</v>
      </c>
      <c r="G17" s="4">
        <f t="shared" si="1"/>
        <v>147391</v>
      </c>
      <c r="H17" s="4">
        <v>0</v>
      </c>
      <c r="I17" s="4">
        <f t="shared" si="0"/>
        <v>147391</v>
      </c>
      <c r="J17" s="166" t="s">
        <v>581</v>
      </c>
      <c r="M17" s="4"/>
    </row>
    <row r="18" spans="2:13" ht="12.75">
      <c r="B18" t="s">
        <v>102</v>
      </c>
      <c r="D18" s="53">
        <v>362001</v>
      </c>
      <c r="E18" s="4">
        <v>173246</v>
      </c>
      <c r="F18" s="4">
        <v>39977</v>
      </c>
      <c r="G18" s="4">
        <f t="shared" si="1"/>
        <v>133269</v>
      </c>
      <c r="H18" s="4">
        <v>0</v>
      </c>
      <c r="I18" s="4">
        <f t="shared" si="0"/>
        <v>133269</v>
      </c>
      <c r="J18" s="166" t="s">
        <v>582</v>
      </c>
      <c r="M18" s="4"/>
    </row>
    <row r="19" spans="2:13" ht="12.75">
      <c r="B19" t="s">
        <v>583</v>
      </c>
      <c r="D19" s="53">
        <v>364024</v>
      </c>
      <c r="E19" s="4">
        <v>135110</v>
      </c>
      <c r="F19" s="4">
        <v>109428</v>
      </c>
      <c r="G19" s="4">
        <f t="shared" si="1"/>
        <v>25682</v>
      </c>
      <c r="H19" s="4">
        <v>0</v>
      </c>
      <c r="I19" s="4">
        <f t="shared" si="0"/>
        <v>25682</v>
      </c>
      <c r="J19" s="166" t="s">
        <v>575</v>
      </c>
      <c r="M19" s="4"/>
    </row>
    <row r="20" spans="2:13" ht="12.75">
      <c r="B20" t="s">
        <v>103</v>
      </c>
      <c r="D20" s="53">
        <v>364025</v>
      </c>
      <c r="E20" s="4">
        <v>130152</v>
      </c>
      <c r="F20" s="4">
        <v>-3496</v>
      </c>
      <c r="G20" s="4">
        <f t="shared" si="1"/>
        <v>133648</v>
      </c>
      <c r="H20" s="4">
        <v>0</v>
      </c>
      <c r="I20" s="4">
        <f t="shared" si="0"/>
        <v>133648</v>
      </c>
      <c r="J20" s="166" t="s">
        <v>584</v>
      </c>
      <c r="M20" s="4"/>
    </row>
    <row r="21" spans="2:10" ht="12.75">
      <c r="B21" t="s">
        <v>585</v>
      </c>
      <c r="D21" s="53">
        <v>364027</v>
      </c>
      <c r="E21" s="4">
        <v>86120</v>
      </c>
      <c r="F21" s="4">
        <v>80357</v>
      </c>
      <c r="G21" s="4">
        <f t="shared" si="1"/>
        <v>5763</v>
      </c>
      <c r="H21" s="4">
        <v>0</v>
      </c>
      <c r="I21" s="4">
        <f t="shared" si="0"/>
        <v>5763</v>
      </c>
      <c r="J21" s="166" t="s">
        <v>575</v>
      </c>
    </row>
    <row r="22" spans="2:10" ht="12.75">
      <c r="B22" t="s">
        <v>586</v>
      </c>
      <c r="D22" s="52" t="s">
        <v>587</v>
      </c>
      <c r="E22" s="4">
        <v>150000</v>
      </c>
      <c r="F22" s="4">
        <v>15000</v>
      </c>
      <c r="G22" s="4">
        <f t="shared" si="1"/>
        <v>135000</v>
      </c>
      <c r="H22" s="4">
        <v>0</v>
      </c>
      <c r="I22" s="4">
        <f t="shared" si="0"/>
        <v>135000</v>
      </c>
      <c r="J22" s="166" t="s">
        <v>575</v>
      </c>
    </row>
    <row r="23" spans="2:10" ht="12.75">
      <c r="B23" t="s">
        <v>104</v>
      </c>
      <c r="D23" s="53">
        <v>364040</v>
      </c>
      <c r="E23" s="4">
        <v>693037</v>
      </c>
      <c r="F23" s="4">
        <v>375579</v>
      </c>
      <c r="G23" s="4">
        <f t="shared" si="1"/>
        <v>317458</v>
      </c>
      <c r="H23" s="4">
        <v>0</v>
      </c>
      <c r="I23" s="4">
        <f t="shared" si="0"/>
        <v>317458</v>
      </c>
      <c r="J23" s="166" t="s">
        <v>575</v>
      </c>
    </row>
    <row r="24" spans="2:10" ht="12.75">
      <c r="B24" t="s">
        <v>204</v>
      </c>
      <c r="D24" s="53">
        <v>364045</v>
      </c>
      <c r="E24" s="4">
        <v>71660</v>
      </c>
      <c r="F24" s="4">
        <v>59758</v>
      </c>
      <c r="G24" s="4">
        <f t="shared" si="1"/>
        <v>11902</v>
      </c>
      <c r="H24" s="4">
        <v>0</v>
      </c>
      <c r="I24" s="4">
        <f t="shared" si="0"/>
        <v>11902</v>
      </c>
      <c r="J24" s="166" t="s">
        <v>588</v>
      </c>
    </row>
    <row r="25" spans="2:11" ht="17.25" customHeight="1">
      <c r="B25" s="23" t="s">
        <v>105</v>
      </c>
      <c r="C25" s="23"/>
      <c r="D25" s="168" t="s">
        <v>589</v>
      </c>
      <c r="E25" s="24">
        <v>234697</v>
      </c>
      <c r="F25" s="24">
        <v>95238</v>
      </c>
      <c r="G25" s="24">
        <f t="shared" si="1"/>
        <v>139459</v>
      </c>
      <c r="H25" s="24">
        <v>0</v>
      </c>
      <c r="I25" s="24">
        <f t="shared" si="0"/>
        <v>139459</v>
      </c>
      <c r="J25" s="259" t="s">
        <v>590</v>
      </c>
      <c r="K25" s="261"/>
    </row>
    <row r="26" spans="2:10" ht="12.75">
      <c r="B26" t="s">
        <v>205</v>
      </c>
      <c r="D26" s="53">
        <v>373011</v>
      </c>
      <c r="E26" s="4">
        <v>2598223</v>
      </c>
      <c r="F26" s="4">
        <v>2585090</v>
      </c>
      <c r="G26" s="4">
        <f t="shared" si="1"/>
        <v>13133</v>
      </c>
      <c r="H26" s="4">
        <v>0</v>
      </c>
      <c r="I26" s="4">
        <f t="shared" si="0"/>
        <v>13133</v>
      </c>
      <c r="J26" s="166" t="s">
        <v>591</v>
      </c>
    </row>
    <row r="27" spans="2:10" ht="12.75">
      <c r="B27" t="s">
        <v>336</v>
      </c>
      <c r="D27" s="53">
        <v>374001</v>
      </c>
      <c r="E27" s="4">
        <v>8809975</v>
      </c>
      <c r="F27" s="4">
        <v>7374725</v>
      </c>
      <c r="G27" s="4">
        <f t="shared" si="1"/>
        <v>1435250</v>
      </c>
      <c r="H27" s="4" t="s">
        <v>592</v>
      </c>
      <c r="I27" s="4">
        <v>1000000</v>
      </c>
      <c r="J27" s="166" t="s">
        <v>575</v>
      </c>
    </row>
    <row r="28" spans="2:10" ht="12.75">
      <c r="B28" t="s">
        <v>106</v>
      </c>
      <c r="D28" s="53">
        <v>599001</v>
      </c>
      <c r="E28" s="4">
        <v>1081940</v>
      </c>
      <c r="F28" s="4">
        <v>1042747</v>
      </c>
      <c r="G28" s="4">
        <f t="shared" si="1"/>
        <v>39193</v>
      </c>
      <c r="H28" s="4">
        <v>0</v>
      </c>
      <c r="I28" s="4">
        <f t="shared" si="0"/>
        <v>39193</v>
      </c>
      <c r="J28" s="166" t="s">
        <v>593</v>
      </c>
    </row>
    <row r="29" spans="4:10" ht="12.75">
      <c r="D29" s="53"/>
      <c r="E29" s="4"/>
      <c r="F29" s="4"/>
      <c r="G29" s="4"/>
      <c r="H29" s="53" t="s">
        <v>594</v>
      </c>
      <c r="I29" s="4">
        <v>2869407</v>
      </c>
      <c r="J29" s="166"/>
    </row>
    <row r="30" spans="2:10" ht="12.75">
      <c r="B30" t="s">
        <v>595</v>
      </c>
      <c r="D30" s="52" t="s">
        <v>596</v>
      </c>
      <c r="E30" s="4">
        <v>494436</v>
      </c>
      <c r="F30" s="4">
        <v>394031</v>
      </c>
      <c r="G30" s="4">
        <f t="shared" si="1"/>
        <v>100405</v>
      </c>
      <c r="H30" s="4"/>
      <c r="I30" s="4">
        <f t="shared" si="0"/>
        <v>100405</v>
      </c>
      <c r="J30" s="166" t="s">
        <v>597</v>
      </c>
    </row>
    <row r="31" spans="2:11" s="1" customFormat="1" ht="12.75">
      <c r="B31" t="s">
        <v>598</v>
      </c>
      <c r="C31"/>
      <c r="D31" s="52" t="s">
        <v>599</v>
      </c>
      <c r="E31" s="4">
        <v>-1074010</v>
      </c>
      <c r="F31" s="4">
        <v>-1082408</v>
      </c>
      <c r="G31" s="4">
        <f t="shared" si="1"/>
        <v>8398</v>
      </c>
      <c r="H31" s="4"/>
      <c r="I31" s="4">
        <f t="shared" si="0"/>
        <v>8398</v>
      </c>
      <c r="J31" s="166" t="s">
        <v>597</v>
      </c>
      <c r="K31"/>
    </row>
    <row r="32" spans="2:11" ht="26.25" customHeight="1">
      <c r="B32" s="23" t="s">
        <v>600</v>
      </c>
      <c r="C32" s="23"/>
      <c r="D32" s="167" t="s">
        <v>601</v>
      </c>
      <c r="E32" s="24">
        <v>-52206</v>
      </c>
      <c r="F32" s="24">
        <v>-225202</v>
      </c>
      <c r="G32" s="24">
        <f t="shared" si="1"/>
        <v>172996</v>
      </c>
      <c r="H32" s="24" t="s">
        <v>592</v>
      </c>
      <c r="I32" s="24">
        <v>130000</v>
      </c>
      <c r="J32" s="259" t="s">
        <v>602</v>
      </c>
      <c r="K32" s="260"/>
    </row>
    <row r="33" spans="2:11" ht="12.75">
      <c r="B33" s="1" t="s">
        <v>10</v>
      </c>
      <c r="C33" s="1"/>
      <c r="D33" s="1"/>
      <c r="E33" s="16">
        <f>SUM(E9:E32)</f>
        <v>44641444</v>
      </c>
      <c r="F33" s="16">
        <f>SUM(F9:F32)</f>
        <v>41069966</v>
      </c>
      <c r="G33" s="16">
        <f>SUM(G9:G32)</f>
        <v>3571478</v>
      </c>
      <c r="H33" s="16">
        <f>SUM(H9:H32)</f>
        <v>628688</v>
      </c>
      <c r="I33" s="16">
        <f>SUM(I9:I32)-I29</f>
        <v>3721920</v>
      </c>
      <c r="J33" s="17"/>
      <c r="K33" s="16"/>
    </row>
    <row r="34" spans="5:10" ht="12" customHeight="1">
      <c r="E34" s="4" t="s">
        <v>603</v>
      </c>
      <c r="F34" s="4"/>
      <c r="G34" s="4">
        <v>-478246</v>
      </c>
      <c r="H34" s="4"/>
      <c r="I34" s="4"/>
      <c r="J34" s="15"/>
    </row>
    <row r="35" spans="2:11" ht="12.75">
      <c r="B35" s="1" t="s">
        <v>393</v>
      </c>
      <c r="C35" s="1"/>
      <c r="D35" s="1"/>
      <c r="E35" s="16"/>
      <c r="F35" s="16"/>
      <c r="G35" s="29">
        <v>3093232</v>
      </c>
      <c r="H35" s="16"/>
      <c r="I35" s="16"/>
      <c r="J35" s="17"/>
      <c r="K35" s="1"/>
    </row>
    <row r="36" spans="2:12" ht="12.75">
      <c r="B36" s="31" t="s">
        <v>281</v>
      </c>
      <c r="E36" s="4"/>
      <c r="F36" s="4"/>
      <c r="G36" s="4"/>
      <c r="H36" s="16">
        <v>628688</v>
      </c>
      <c r="I36" s="4"/>
      <c r="J36" s="4"/>
      <c r="K36" s="15"/>
      <c r="L36" s="4"/>
    </row>
    <row r="37" ht="12.75">
      <c r="G37" s="4"/>
    </row>
    <row r="38" ht="12.75">
      <c r="J38"/>
    </row>
    <row r="39" spans="7:10" ht="12.75">
      <c r="G39" s="4"/>
      <c r="J39"/>
    </row>
    <row r="41" ht="12.75">
      <c r="G41" s="4"/>
    </row>
  </sheetData>
  <sheetProtection/>
  <mergeCells count="2">
    <mergeCell ref="J32:K32"/>
    <mergeCell ref="J25:K25"/>
  </mergeCells>
  <printOptions/>
  <pageMargins left="0.1968503937007874" right="0.1968503937007874" top="0.5511811023622047" bottom="0.1968503937007874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1">
      <pane ySplit="7" topLeftCell="A62" activePane="bottomLeft" state="frozen"/>
      <selection pane="topLeft" activeCell="J30" sqref="J30"/>
      <selection pane="bottomLeft"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57421875" style="0" customWidth="1"/>
    <col min="4" max="4" width="12.7109375" style="30" customWidth="1"/>
    <col min="5" max="5" width="12.421875" style="0" customWidth="1"/>
    <col min="6" max="6" width="11.8515625" style="0" customWidth="1"/>
    <col min="7" max="7" width="12.28125" style="0" customWidth="1"/>
    <col min="8" max="9" width="12.57421875" style="0" customWidth="1"/>
    <col min="10" max="10" width="10.00390625" style="5" customWidth="1"/>
    <col min="11" max="12" width="0" style="0" hidden="1" customWidth="1"/>
    <col min="13" max="13" width="13.57421875" style="0" customWidth="1"/>
    <col min="14" max="14" width="9.7109375" style="0" bestFit="1" customWidth="1"/>
  </cols>
  <sheetData>
    <row r="1" ht="13.5" thickBot="1"/>
    <row r="2" spans="2:13" ht="26.25" thickBot="1">
      <c r="B2" s="262" t="str">
        <f>Total!B1</f>
        <v>Budgetoverførsler fra 2012 til 2013</v>
      </c>
      <c r="C2" s="263"/>
      <c r="D2" s="263"/>
      <c r="E2" s="263"/>
      <c r="F2" s="263"/>
      <c r="G2" s="263"/>
      <c r="H2" s="263"/>
      <c r="I2" s="263"/>
      <c r="J2" s="263"/>
      <c r="K2" s="65"/>
      <c r="L2" s="65"/>
      <c r="M2" s="66"/>
    </row>
    <row r="4" spans="2:3" ht="18">
      <c r="B4" s="49" t="s">
        <v>29</v>
      </c>
      <c r="C4" s="2"/>
    </row>
    <row r="5" ht="18">
      <c r="B5" s="49" t="s">
        <v>16</v>
      </c>
    </row>
    <row r="6" spans="2:14" s="1" customFormat="1" ht="63" customHeight="1">
      <c r="B6" s="72" t="s">
        <v>11</v>
      </c>
      <c r="C6" s="72"/>
      <c r="D6" s="75" t="s">
        <v>27</v>
      </c>
      <c r="E6" s="74" t="s">
        <v>391</v>
      </c>
      <c r="F6" s="74" t="s">
        <v>392</v>
      </c>
      <c r="G6" s="69" t="s">
        <v>390</v>
      </c>
      <c r="H6" s="69" t="s">
        <v>285</v>
      </c>
      <c r="I6" s="74" t="s">
        <v>20</v>
      </c>
      <c r="J6" s="74" t="s">
        <v>18</v>
      </c>
      <c r="K6" s="68"/>
      <c r="L6" s="68"/>
      <c r="M6" s="76"/>
      <c r="N6" s="18"/>
    </row>
    <row r="7" spans="7:9" ht="12.75">
      <c r="G7" s="47" t="s">
        <v>23</v>
      </c>
      <c r="H7" s="48"/>
      <c r="I7" s="48"/>
    </row>
    <row r="8" spans="1:10" ht="12.75">
      <c r="A8" s="87"/>
      <c r="B8" s="90" t="s">
        <v>24</v>
      </c>
      <c r="C8" s="87"/>
      <c r="D8" s="88"/>
      <c r="E8" s="87"/>
      <c r="F8" s="87"/>
      <c r="G8" s="87"/>
      <c r="H8" s="87"/>
      <c r="I8" s="87"/>
      <c r="J8" s="89"/>
    </row>
    <row r="9" spans="1:10" ht="12.75">
      <c r="A9" s="87"/>
      <c r="B9" s="91">
        <v>103</v>
      </c>
      <c r="C9" s="92" t="s">
        <v>172</v>
      </c>
      <c r="D9" s="93">
        <v>53312</v>
      </c>
      <c r="E9" s="94">
        <v>0</v>
      </c>
      <c r="F9" s="94">
        <v>0</v>
      </c>
      <c r="G9" s="94">
        <f>SUM(E9-F9)</f>
        <v>0</v>
      </c>
      <c r="H9" s="94">
        <v>296613</v>
      </c>
      <c r="I9" s="94">
        <f>G9+H9</f>
        <v>296613</v>
      </c>
      <c r="J9" s="95" t="s">
        <v>399</v>
      </c>
    </row>
    <row r="10" spans="1:10" ht="12.75">
      <c r="A10" s="87"/>
      <c r="B10" s="96">
        <v>105</v>
      </c>
      <c r="C10" s="97" t="s">
        <v>217</v>
      </c>
      <c r="D10" s="98" t="s">
        <v>218</v>
      </c>
      <c r="E10" s="99">
        <v>4180526</v>
      </c>
      <c r="F10" s="99">
        <v>3730210</v>
      </c>
      <c r="G10" s="99">
        <f>E10-F10</f>
        <v>450316</v>
      </c>
      <c r="H10" s="99">
        <v>364392</v>
      </c>
      <c r="I10" s="99">
        <f>G10+H10</f>
        <v>814708</v>
      </c>
      <c r="J10" s="100" t="s">
        <v>400</v>
      </c>
    </row>
    <row r="11" spans="1:10" ht="12.75">
      <c r="A11" s="87"/>
      <c r="B11" s="101"/>
      <c r="C11" s="102"/>
      <c r="D11" s="103"/>
      <c r="E11" s="104"/>
      <c r="F11" s="104"/>
      <c r="G11" s="104"/>
      <c r="H11" s="104"/>
      <c r="I11" s="104"/>
      <c r="J11" s="105"/>
    </row>
    <row r="12" spans="1:10" ht="12.75">
      <c r="A12" s="87"/>
      <c r="B12" s="96">
        <v>401</v>
      </c>
      <c r="C12" s="97" t="s">
        <v>178</v>
      </c>
      <c r="D12" s="98" t="s">
        <v>297</v>
      </c>
      <c r="E12" s="99">
        <v>2356247</v>
      </c>
      <c r="F12" s="99">
        <v>2614966</v>
      </c>
      <c r="G12" s="99">
        <f>E12-F12</f>
        <v>-258719</v>
      </c>
      <c r="H12" s="99">
        <v>-27777</v>
      </c>
      <c r="I12" s="99">
        <f aca="true" t="shared" si="0" ref="I12:I43">G12+H12</f>
        <v>-286496</v>
      </c>
      <c r="J12" s="100" t="s">
        <v>401</v>
      </c>
    </row>
    <row r="13" spans="1:10" ht="38.25">
      <c r="A13" s="87"/>
      <c r="B13" s="101">
        <v>401</v>
      </c>
      <c r="C13" s="106" t="s">
        <v>402</v>
      </c>
      <c r="D13" s="103" t="s">
        <v>297</v>
      </c>
      <c r="E13" s="104"/>
      <c r="F13" s="104"/>
      <c r="G13" s="104">
        <v>267223</v>
      </c>
      <c r="H13" s="104">
        <v>22777</v>
      </c>
      <c r="I13" s="104">
        <f t="shared" si="0"/>
        <v>290000</v>
      </c>
      <c r="J13" s="105" t="s">
        <v>401</v>
      </c>
    </row>
    <row r="14" spans="1:10" ht="12.75">
      <c r="A14" s="87"/>
      <c r="B14" s="96">
        <v>402</v>
      </c>
      <c r="C14" s="107" t="s">
        <v>109</v>
      </c>
      <c r="D14" s="98" t="s">
        <v>201</v>
      </c>
      <c r="E14" s="99">
        <v>18508355</v>
      </c>
      <c r="F14" s="99">
        <v>17532574</v>
      </c>
      <c r="G14" s="99">
        <f>E14-F14</f>
        <v>975781</v>
      </c>
      <c r="H14" s="99">
        <v>34751</v>
      </c>
      <c r="I14" s="99">
        <f t="shared" si="0"/>
        <v>1010532</v>
      </c>
      <c r="J14" s="100" t="s">
        <v>403</v>
      </c>
    </row>
    <row r="15" spans="1:10" ht="12.75">
      <c r="A15" s="87"/>
      <c r="B15" s="96"/>
      <c r="C15" s="107" t="s">
        <v>615</v>
      </c>
      <c r="D15" s="98"/>
      <c r="E15" s="99"/>
      <c r="F15" s="99"/>
      <c r="G15" s="99">
        <v>-50363</v>
      </c>
      <c r="H15" s="99"/>
      <c r="I15" s="99">
        <v>-50363</v>
      </c>
      <c r="J15" s="100"/>
    </row>
    <row r="16" spans="1:14" ht="12.75">
      <c r="A16" s="87"/>
      <c r="B16" s="96">
        <v>403</v>
      </c>
      <c r="C16" s="108" t="s">
        <v>219</v>
      </c>
      <c r="D16" s="98">
        <v>532</v>
      </c>
      <c r="E16" s="99">
        <v>440561</v>
      </c>
      <c r="F16" s="99">
        <v>232164</v>
      </c>
      <c r="G16" s="99">
        <f>E16-F16</f>
        <v>208397</v>
      </c>
      <c r="H16" s="99">
        <v>0</v>
      </c>
      <c r="I16" s="99">
        <f t="shared" si="0"/>
        <v>208397</v>
      </c>
      <c r="J16" s="100" t="s">
        <v>404</v>
      </c>
      <c r="K16" s="41"/>
      <c r="L16" s="41"/>
      <c r="M16" s="42"/>
      <c r="N16" s="4"/>
    </row>
    <row r="17" spans="1:10" ht="23.25" customHeight="1">
      <c r="A17" s="87"/>
      <c r="B17" s="101">
        <v>403</v>
      </c>
      <c r="C17" s="106" t="s">
        <v>736</v>
      </c>
      <c r="D17" s="109">
        <v>532</v>
      </c>
      <c r="E17" s="104"/>
      <c r="F17" s="104"/>
      <c r="G17" s="104">
        <v>-186369</v>
      </c>
      <c r="H17" s="104"/>
      <c r="I17" s="104">
        <f t="shared" si="0"/>
        <v>-186369</v>
      </c>
      <c r="J17" s="105" t="s">
        <v>404</v>
      </c>
    </row>
    <row r="18" spans="1:14" ht="12.75">
      <c r="A18" s="87"/>
      <c r="B18" s="101">
        <v>403</v>
      </c>
      <c r="C18" s="110" t="s">
        <v>220</v>
      </c>
      <c r="D18" s="109">
        <v>532</v>
      </c>
      <c r="E18" s="104">
        <v>972515</v>
      </c>
      <c r="F18" s="104">
        <v>-487550</v>
      </c>
      <c r="G18" s="104">
        <f>E18-F18</f>
        <v>1460065</v>
      </c>
      <c r="H18" s="104">
        <v>458736</v>
      </c>
      <c r="I18" s="104">
        <f t="shared" si="0"/>
        <v>1918801</v>
      </c>
      <c r="J18" s="105" t="s">
        <v>404</v>
      </c>
      <c r="K18" s="41"/>
      <c r="L18" s="41"/>
      <c r="M18" s="42"/>
      <c r="N18" s="4"/>
    </row>
    <row r="19" spans="1:10" ht="12.75">
      <c r="A19" s="87"/>
      <c r="B19" s="96">
        <v>404</v>
      </c>
      <c r="C19" s="108" t="s">
        <v>221</v>
      </c>
      <c r="D19" s="98">
        <v>532</v>
      </c>
      <c r="E19" s="99">
        <v>1414267</v>
      </c>
      <c r="F19" s="99">
        <v>-1775388</v>
      </c>
      <c r="G19" s="99">
        <f>E19-F19</f>
        <v>3189655</v>
      </c>
      <c r="H19" s="99">
        <v>24783</v>
      </c>
      <c r="I19" s="99">
        <f t="shared" si="0"/>
        <v>3214438</v>
      </c>
      <c r="J19" s="100" t="s">
        <v>405</v>
      </c>
    </row>
    <row r="20" spans="1:10" ht="23.25" customHeight="1">
      <c r="A20" s="87"/>
      <c r="B20" s="101">
        <v>404</v>
      </c>
      <c r="C20" s="106" t="s">
        <v>406</v>
      </c>
      <c r="D20" s="109">
        <v>532</v>
      </c>
      <c r="E20" s="104">
        <v>0</v>
      </c>
      <c r="F20" s="104">
        <v>0</v>
      </c>
      <c r="G20" s="104">
        <v>-1253502</v>
      </c>
      <c r="H20" s="104">
        <v>0</v>
      </c>
      <c r="I20" s="104">
        <f t="shared" si="0"/>
        <v>-1253502</v>
      </c>
      <c r="J20" s="105" t="s">
        <v>405</v>
      </c>
    </row>
    <row r="21" spans="1:10" ht="12.75">
      <c r="A21" s="87"/>
      <c r="B21" s="96">
        <v>406</v>
      </c>
      <c r="C21" s="108" t="s">
        <v>222</v>
      </c>
      <c r="D21" s="113">
        <v>532029</v>
      </c>
      <c r="E21" s="99">
        <v>16186492</v>
      </c>
      <c r="F21" s="99">
        <v>14057796</v>
      </c>
      <c r="G21" s="99">
        <f>E21-F21</f>
        <v>2128696</v>
      </c>
      <c r="H21" s="99">
        <v>771048</v>
      </c>
      <c r="I21" s="99">
        <f t="shared" si="0"/>
        <v>2899744</v>
      </c>
      <c r="J21" s="114" t="s">
        <v>407</v>
      </c>
    </row>
    <row r="22" spans="1:14" ht="38.25">
      <c r="A22" s="87"/>
      <c r="B22" s="115">
        <v>406</v>
      </c>
      <c r="C22" s="106" t="s">
        <v>237</v>
      </c>
      <c r="D22" s="116">
        <v>532029</v>
      </c>
      <c r="E22" s="111">
        <v>0</v>
      </c>
      <c r="F22" s="111">
        <v>348864</v>
      </c>
      <c r="G22" s="104">
        <f>E22-F22</f>
        <v>-348864</v>
      </c>
      <c r="H22" s="111">
        <v>0</v>
      </c>
      <c r="I22" s="104">
        <f t="shared" si="0"/>
        <v>-348864</v>
      </c>
      <c r="J22" s="112" t="s">
        <v>407</v>
      </c>
      <c r="K22" s="41"/>
      <c r="L22" s="41"/>
      <c r="M22" s="40"/>
      <c r="N22" s="4"/>
    </row>
    <row r="23" spans="1:10" ht="12.75">
      <c r="A23" s="87"/>
      <c r="B23" s="96">
        <v>407</v>
      </c>
      <c r="C23" s="108" t="s">
        <v>408</v>
      </c>
      <c r="D23" s="113">
        <v>532039</v>
      </c>
      <c r="E23" s="99">
        <v>13063189</v>
      </c>
      <c r="F23" s="99">
        <v>11495168</v>
      </c>
      <c r="G23" s="99">
        <f>E23-F23</f>
        <v>1568021</v>
      </c>
      <c r="H23" s="99">
        <v>606747</v>
      </c>
      <c r="I23" s="99">
        <f t="shared" si="0"/>
        <v>2174768</v>
      </c>
      <c r="J23" s="114" t="s">
        <v>409</v>
      </c>
    </row>
    <row r="24" spans="1:13" ht="25.5">
      <c r="A24" s="87"/>
      <c r="B24" s="117">
        <v>407</v>
      </c>
      <c r="C24" s="118" t="s">
        <v>410</v>
      </c>
      <c r="D24" s="119">
        <v>532039</v>
      </c>
      <c r="E24" s="120"/>
      <c r="F24" s="120">
        <v>250000</v>
      </c>
      <c r="G24" s="120">
        <f>E24-F24</f>
        <v>-250000</v>
      </c>
      <c r="H24" s="120">
        <v>0</v>
      </c>
      <c r="I24" s="120">
        <f t="shared" si="0"/>
        <v>-250000</v>
      </c>
      <c r="J24" s="121" t="s">
        <v>409</v>
      </c>
      <c r="M24" s="4"/>
    </row>
    <row r="25" spans="1:10" ht="23.25" customHeight="1">
      <c r="A25" s="87"/>
      <c r="B25" s="101">
        <v>407</v>
      </c>
      <c r="C25" s="106" t="s">
        <v>411</v>
      </c>
      <c r="D25" s="109">
        <v>532039</v>
      </c>
      <c r="E25" s="104"/>
      <c r="F25" s="104"/>
      <c r="G25" s="104">
        <v>-48953</v>
      </c>
      <c r="H25" s="104"/>
      <c r="I25" s="104">
        <f t="shared" si="0"/>
        <v>-48953</v>
      </c>
      <c r="J25" s="105" t="s">
        <v>409</v>
      </c>
    </row>
    <row r="26" spans="1:14" ht="12.75">
      <c r="A26" s="87"/>
      <c r="B26" s="96">
        <v>409</v>
      </c>
      <c r="C26" s="108" t="s">
        <v>412</v>
      </c>
      <c r="D26" s="113">
        <v>532059</v>
      </c>
      <c r="E26" s="99">
        <v>19776247</v>
      </c>
      <c r="F26" s="99">
        <v>17200803</v>
      </c>
      <c r="G26" s="99">
        <f>E26-F26</f>
        <v>2575444</v>
      </c>
      <c r="H26" s="99">
        <v>608579</v>
      </c>
      <c r="I26" s="99">
        <f t="shared" si="0"/>
        <v>3184023</v>
      </c>
      <c r="J26" s="114" t="s">
        <v>413</v>
      </c>
      <c r="K26" s="41"/>
      <c r="L26" s="41"/>
      <c r="M26" s="40"/>
      <c r="N26" s="40"/>
    </row>
    <row r="27" spans="1:10" ht="38.25" customHeight="1">
      <c r="A27" s="87"/>
      <c r="B27" s="101">
        <v>409</v>
      </c>
      <c r="C27" s="106" t="s">
        <v>238</v>
      </c>
      <c r="D27" s="109">
        <v>532059</v>
      </c>
      <c r="E27" s="104">
        <v>0</v>
      </c>
      <c r="F27" s="104"/>
      <c r="G27" s="104">
        <v>-887790</v>
      </c>
      <c r="H27" s="104">
        <v>0</v>
      </c>
      <c r="I27" s="104">
        <f t="shared" si="0"/>
        <v>-887790</v>
      </c>
      <c r="J27" s="105" t="s">
        <v>413</v>
      </c>
    </row>
    <row r="28" spans="1:14" ht="12.75">
      <c r="A28" s="87"/>
      <c r="B28" s="91">
        <v>411</v>
      </c>
      <c r="C28" s="122" t="s">
        <v>223</v>
      </c>
      <c r="D28" s="93">
        <v>523</v>
      </c>
      <c r="E28" s="94">
        <v>26197864</v>
      </c>
      <c r="F28" s="94">
        <v>25939012</v>
      </c>
      <c r="G28" s="94">
        <f aca="true" t="shared" si="1" ref="G28:G33">E28-F28</f>
        <v>258852</v>
      </c>
      <c r="H28" s="94">
        <v>113218</v>
      </c>
      <c r="I28" s="94">
        <f t="shared" si="0"/>
        <v>372070</v>
      </c>
      <c r="J28" s="95" t="s">
        <v>414</v>
      </c>
      <c r="M28" s="4"/>
      <c r="N28" s="4"/>
    </row>
    <row r="29" spans="1:14" ht="12.75">
      <c r="A29" s="87"/>
      <c r="B29" s="91">
        <v>412</v>
      </c>
      <c r="C29" s="123" t="s">
        <v>224</v>
      </c>
      <c r="D29" s="93">
        <v>550</v>
      </c>
      <c r="E29" s="94">
        <v>36783329</v>
      </c>
      <c r="F29" s="94">
        <v>35925739</v>
      </c>
      <c r="G29" s="94">
        <f t="shared" si="1"/>
        <v>857590</v>
      </c>
      <c r="H29" s="94">
        <v>195630</v>
      </c>
      <c r="I29" s="94">
        <f t="shared" si="0"/>
        <v>1053220</v>
      </c>
      <c r="J29" s="95" t="s">
        <v>415</v>
      </c>
      <c r="N29" s="4"/>
    </row>
    <row r="30" spans="1:14" ht="12.75">
      <c r="A30" s="87"/>
      <c r="B30" s="96">
        <v>413</v>
      </c>
      <c r="C30" s="107" t="s">
        <v>110</v>
      </c>
      <c r="D30" s="98">
        <v>552</v>
      </c>
      <c r="E30" s="99">
        <v>19818199</v>
      </c>
      <c r="F30" s="99">
        <v>19174779</v>
      </c>
      <c r="G30" s="99">
        <f t="shared" si="1"/>
        <v>643420</v>
      </c>
      <c r="H30" s="99">
        <v>478</v>
      </c>
      <c r="I30" s="99">
        <f t="shared" si="0"/>
        <v>643898</v>
      </c>
      <c r="J30" s="114" t="s">
        <v>416</v>
      </c>
      <c r="N30" s="4"/>
    </row>
    <row r="31" spans="1:14" ht="12.75">
      <c r="A31" s="87"/>
      <c r="B31" s="101">
        <v>413</v>
      </c>
      <c r="C31" s="124" t="s">
        <v>225</v>
      </c>
      <c r="D31" s="109">
        <v>550</v>
      </c>
      <c r="E31" s="104">
        <v>8672901</v>
      </c>
      <c r="F31" s="104">
        <v>8561942</v>
      </c>
      <c r="G31" s="104">
        <f t="shared" si="1"/>
        <v>110959</v>
      </c>
      <c r="H31" s="104">
        <v>124807</v>
      </c>
      <c r="I31" s="104">
        <f t="shared" si="0"/>
        <v>235766</v>
      </c>
      <c r="J31" s="105" t="s">
        <v>417</v>
      </c>
      <c r="N31" s="4"/>
    </row>
    <row r="32" spans="1:10" ht="12.75">
      <c r="A32" s="87"/>
      <c r="B32" s="91">
        <v>414</v>
      </c>
      <c r="C32" s="122" t="s">
        <v>226</v>
      </c>
      <c r="D32" s="93">
        <v>559</v>
      </c>
      <c r="E32" s="94">
        <v>8502363</v>
      </c>
      <c r="F32" s="94">
        <v>8445461</v>
      </c>
      <c r="G32" s="94">
        <f t="shared" si="1"/>
        <v>56902</v>
      </c>
      <c r="H32" s="94">
        <v>315148</v>
      </c>
      <c r="I32" s="94">
        <f t="shared" si="0"/>
        <v>372050</v>
      </c>
      <c r="J32" s="125" t="s">
        <v>418</v>
      </c>
    </row>
    <row r="33" spans="1:10" ht="12.75">
      <c r="A33" s="87"/>
      <c r="B33" s="96">
        <v>415</v>
      </c>
      <c r="C33" s="97" t="s">
        <v>107</v>
      </c>
      <c r="D33" s="98">
        <v>553</v>
      </c>
      <c r="E33" s="99">
        <v>9548363</v>
      </c>
      <c r="F33" s="99">
        <v>8031741</v>
      </c>
      <c r="G33" s="99">
        <f t="shared" si="1"/>
        <v>1516622</v>
      </c>
      <c r="H33" s="99">
        <v>154939</v>
      </c>
      <c r="I33" s="99">
        <f t="shared" si="0"/>
        <v>1671561</v>
      </c>
      <c r="J33" s="100" t="s">
        <v>416</v>
      </c>
    </row>
    <row r="34" spans="1:10" ht="38.25">
      <c r="A34" s="87"/>
      <c r="B34" s="126">
        <v>415</v>
      </c>
      <c r="C34" s="127" t="s">
        <v>301</v>
      </c>
      <c r="D34" s="88">
        <v>553</v>
      </c>
      <c r="E34" s="120">
        <v>0</v>
      </c>
      <c r="F34" s="120">
        <v>0</v>
      </c>
      <c r="G34" s="120">
        <v>-789204</v>
      </c>
      <c r="H34" s="120">
        <v>0</v>
      </c>
      <c r="I34" s="120">
        <f t="shared" si="0"/>
        <v>-789204</v>
      </c>
      <c r="J34" s="128" t="s">
        <v>416</v>
      </c>
    </row>
    <row r="35" spans="1:13" ht="12.75">
      <c r="A35" s="87"/>
      <c r="B35" s="129">
        <v>415</v>
      </c>
      <c r="C35" s="118" t="s">
        <v>108</v>
      </c>
      <c r="D35" s="88">
        <v>559</v>
      </c>
      <c r="E35" s="120">
        <v>1853996</v>
      </c>
      <c r="F35" s="120">
        <v>1526132</v>
      </c>
      <c r="G35" s="120">
        <f>E35-F35</f>
        <v>327864</v>
      </c>
      <c r="H35" s="120">
        <v>285642</v>
      </c>
      <c r="I35" s="120">
        <f t="shared" si="0"/>
        <v>613506</v>
      </c>
      <c r="J35" s="128" t="s">
        <v>416</v>
      </c>
      <c r="M35" s="4"/>
    </row>
    <row r="36" spans="1:10" ht="38.25" customHeight="1">
      <c r="A36" s="87"/>
      <c r="B36" s="101">
        <v>415</v>
      </c>
      <c r="C36" s="106" t="s">
        <v>302</v>
      </c>
      <c r="D36" s="109"/>
      <c r="E36" s="104">
        <v>0</v>
      </c>
      <c r="F36" s="104">
        <v>0</v>
      </c>
      <c r="G36" s="104">
        <v>-235164</v>
      </c>
      <c r="H36" s="104">
        <v>0</v>
      </c>
      <c r="I36" s="104">
        <f t="shared" si="0"/>
        <v>-235164</v>
      </c>
      <c r="J36" s="105" t="s">
        <v>416</v>
      </c>
    </row>
    <row r="37" spans="1:13" ht="12.75">
      <c r="A37" s="87"/>
      <c r="B37" s="130">
        <v>415</v>
      </c>
      <c r="C37" s="110" t="s">
        <v>227</v>
      </c>
      <c r="D37" s="109" t="s">
        <v>286</v>
      </c>
      <c r="E37" s="104">
        <v>4380756</v>
      </c>
      <c r="F37" s="104">
        <v>4222115</v>
      </c>
      <c r="G37" s="104">
        <f>E37-F37</f>
        <v>158641</v>
      </c>
      <c r="H37" s="104">
        <v>0</v>
      </c>
      <c r="I37" s="104">
        <f t="shared" si="0"/>
        <v>158641</v>
      </c>
      <c r="J37" s="105" t="s">
        <v>416</v>
      </c>
      <c r="M37" s="4"/>
    </row>
    <row r="38" spans="1:14" ht="12.75">
      <c r="A38" s="87"/>
      <c r="B38" s="91">
        <v>417</v>
      </c>
      <c r="C38" s="131" t="s">
        <v>228</v>
      </c>
      <c r="D38" s="93" t="s">
        <v>287</v>
      </c>
      <c r="E38" s="94">
        <v>28442009</v>
      </c>
      <c r="F38" s="94">
        <v>28047282</v>
      </c>
      <c r="G38" s="94">
        <f>E38-F38</f>
        <v>394727</v>
      </c>
      <c r="H38" s="94">
        <v>-7872</v>
      </c>
      <c r="I38" s="94">
        <f t="shared" si="0"/>
        <v>386855</v>
      </c>
      <c r="J38" s="125" t="s">
        <v>419</v>
      </c>
      <c r="N38" s="4"/>
    </row>
    <row r="39" spans="1:14" ht="12.75">
      <c r="A39" s="87"/>
      <c r="B39" s="96">
        <v>418</v>
      </c>
      <c r="C39" s="108" t="s">
        <v>231</v>
      </c>
      <c r="D39" s="98">
        <v>540</v>
      </c>
      <c r="E39" s="99">
        <v>5434527</v>
      </c>
      <c r="F39" s="99">
        <v>4733658</v>
      </c>
      <c r="G39" s="99">
        <f>E39-F39</f>
        <v>700869</v>
      </c>
      <c r="H39" s="99">
        <v>60780</v>
      </c>
      <c r="I39" s="99">
        <f t="shared" si="0"/>
        <v>761649</v>
      </c>
      <c r="J39" s="100" t="s">
        <v>420</v>
      </c>
      <c r="K39" s="41"/>
      <c r="L39" s="41"/>
      <c r="M39" s="40"/>
      <c r="N39" s="40"/>
    </row>
    <row r="40" spans="1:14" ht="12.75">
      <c r="A40" s="87"/>
      <c r="B40" s="96">
        <v>603</v>
      </c>
      <c r="C40" s="108" t="s">
        <v>181</v>
      </c>
      <c r="D40" s="98">
        <v>553</v>
      </c>
      <c r="E40" s="99">
        <v>2772569</v>
      </c>
      <c r="F40" s="99">
        <v>2179921</v>
      </c>
      <c r="G40" s="99">
        <f>E40-F40</f>
        <v>592648</v>
      </c>
      <c r="H40" s="99">
        <v>111960</v>
      </c>
      <c r="I40" s="99">
        <f t="shared" si="0"/>
        <v>704608</v>
      </c>
      <c r="J40" s="100" t="s">
        <v>421</v>
      </c>
      <c r="N40" s="4"/>
    </row>
    <row r="41" spans="1:14" ht="25.5">
      <c r="A41" s="87"/>
      <c r="B41" s="115">
        <v>603</v>
      </c>
      <c r="C41" s="106" t="s">
        <v>260</v>
      </c>
      <c r="D41" s="109">
        <v>553</v>
      </c>
      <c r="E41" s="104">
        <v>0</v>
      </c>
      <c r="F41" s="111">
        <v>0</v>
      </c>
      <c r="G41" s="104">
        <v>-454020</v>
      </c>
      <c r="H41" s="111">
        <v>0</v>
      </c>
      <c r="I41" s="111">
        <f t="shared" si="0"/>
        <v>-454020</v>
      </c>
      <c r="J41" s="112" t="s">
        <v>421</v>
      </c>
      <c r="K41" s="41"/>
      <c r="L41" s="41"/>
      <c r="M41" s="40"/>
      <c r="N41" s="40"/>
    </row>
    <row r="42" spans="1:10" ht="16.5" customHeight="1">
      <c r="A42" s="87"/>
      <c r="B42" s="91">
        <v>608</v>
      </c>
      <c r="C42" s="131" t="s">
        <v>232</v>
      </c>
      <c r="D42" s="93" t="s">
        <v>250</v>
      </c>
      <c r="E42" s="94">
        <v>0</v>
      </c>
      <c r="F42" s="94">
        <v>0</v>
      </c>
      <c r="G42" s="94">
        <f aca="true" t="shared" si="2" ref="G42:G48">E42-F42</f>
        <v>0</v>
      </c>
      <c r="H42" s="94">
        <v>0</v>
      </c>
      <c r="I42" s="94">
        <f t="shared" si="0"/>
        <v>0</v>
      </c>
      <c r="J42" s="125" t="s">
        <v>422</v>
      </c>
    </row>
    <row r="43" spans="1:10" ht="16.5" customHeight="1">
      <c r="A43" s="87"/>
      <c r="B43" s="132">
        <v>610</v>
      </c>
      <c r="C43" s="122" t="s">
        <v>111</v>
      </c>
      <c r="D43" s="93">
        <v>542</v>
      </c>
      <c r="E43" s="94">
        <v>4684589</v>
      </c>
      <c r="F43" s="94">
        <v>4831322</v>
      </c>
      <c r="G43" s="94">
        <f t="shared" si="2"/>
        <v>-146733</v>
      </c>
      <c r="H43" s="94">
        <v>15274</v>
      </c>
      <c r="I43" s="94">
        <f t="shared" si="0"/>
        <v>-131459</v>
      </c>
      <c r="J43" s="125" t="s">
        <v>423</v>
      </c>
    </row>
    <row r="44" spans="1:14" ht="33.75" customHeight="1">
      <c r="A44" s="87"/>
      <c r="B44" s="87"/>
      <c r="C44" s="133"/>
      <c r="D44" s="88"/>
      <c r="E44" s="120"/>
      <c r="F44" s="120"/>
      <c r="G44" s="120">
        <f t="shared" si="2"/>
        <v>0</v>
      </c>
      <c r="H44" s="120"/>
      <c r="I44" s="120"/>
      <c r="J44" s="134"/>
      <c r="M44" s="40"/>
      <c r="N44" s="4"/>
    </row>
    <row r="45" spans="1:10" ht="12.75">
      <c r="A45" s="87"/>
      <c r="B45" s="90" t="s">
        <v>424</v>
      </c>
      <c r="C45" s="133"/>
      <c r="D45" s="88"/>
      <c r="E45" s="120"/>
      <c r="F45" s="120"/>
      <c r="G45" s="120">
        <f t="shared" si="2"/>
        <v>0</v>
      </c>
      <c r="H45" s="120"/>
      <c r="I45" s="120"/>
      <c r="J45" s="134"/>
    </row>
    <row r="46" spans="1:10" ht="12.75">
      <c r="A46" s="87"/>
      <c r="B46" s="87">
        <v>105</v>
      </c>
      <c r="C46" s="135" t="s">
        <v>217</v>
      </c>
      <c r="D46" s="88"/>
      <c r="E46" s="120">
        <v>8303096</v>
      </c>
      <c r="F46" s="120">
        <v>8008391</v>
      </c>
      <c r="G46" s="120">
        <f t="shared" si="2"/>
        <v>294705</v>
      </c>
      <c r="H46" s="120">
        <v>0</v>
      </c>
      <c r="I46" s="120">
        <f>G46+H46</f>
        <v>294705</v>
      </c>
      <c r="J46" s="136" t="s">
        <v>400</v>
      </c>
    </row>
    <row r="47" spans="1:10" ht="12.75">
      <c r="A47" s="87"/>
      <c r="B47" s="87">
        <v>403</v>
      </c>
      <c r="C47" s="135" t="s">
        <v>425</v>
      </c>
      <c r="D47" s="88">
        <v>532</v>
      </c>
      <c r="E47" s="120">
        <v>600610</v>
      </c>
      <c r="F47" s="120">
        <v>136077</v>
      </c>
      <c r="G47" s="120">
        <f t="shared" si="2"/>
        <v>464533</v>
      </c>
      <c r="H47" s="120">
        <v>0</v>
      </c>
      <c r="I47" s="120">
        <f>G47+H47</f>
        <v>464533</v>
      </c>
      <c r="J47" s="136" t="s">
        <v>404</v>
      </c>
    </row>
    <row r="48" spans="1:10" ht="25.5">
      <c r="A48" s="87"/>
      <c r="B48" s="87">
        <v>407</v>
      </c>
      <c r="C48" s="133" t="s">
        <v>426</v>
      </c>
      <c r="D48" s="88" t="s">
        <v>427</v>
      </c>
      <c r="E48" s="120">
        <v>196014</v>
      </c>
      <c r="F48" s="120">
        <v>15296</v>
      </c>
      <c r="G48" s="120">
        <f t="shared" si="2"/>
        <v>180718</v>
      </c>
      <c r="H48" s="120">
        <v>0</v>
      </c>
      <c r="I48" s="120">
        <f>G48+H48</f>
        <v>180718</v>
      </c>
      <c r="J48" s="134" t="s">
        <v>409</v>
      </c>
    </row>
    <row r="49" spans="1:10" ht="38.25">
      <c r="A49" s="87"/>
      <c r="B49" s="87">
        <v>407</v>
      </c>
      <c r="C49" s="135" t="s">
        <v>428</v>
      </c>
      <c r="D49" s="88" t="s">
        <v>427</v>
      </c>
      <c r="E49" s="120">
        <v>0</v>
      </c>
      <c r="F49" s="120">
        <v>0</v>
      </c>
      <c r="G49" s="120">
        <v>250000</v>
      </c>
      <c r="H49" s="120">
        <v>0</v>
      </c>
      <c r="I49" s="120">
        <v>250000</v>
      </c>
      <c r="J49" s="134" t="s">
        <v>409</v>
      </c>
    </row>
    <row r="50" spans="1:10" ht="12.75">
      <c r="A50" s="87"/>
      <c r="B50" s="87"/>
      <c r="C50" s="87"/>
      <c r="D50" s="88"/>
      <c r="E50" s="120"/>
      <c r="F50" s="120"/>
      <c r="G50" s="120"/>
      <c r="H50" s="120"/>
      <c r="I50" s="120"/>
      <c r="J50" s="134"/>
    </row>
    <row r="51" spans="1:10" ht="12.75">
      <c r="A51" s="87"/>
      <c r="B51" s="90" t="s">
        <v>216</v>
      </c>
      <c r="C51" s="87"/>
      <c r="D51" s="88"/>
      <c r="E51" s="120"/>
      <c r="F51" s="120"/>
      <c r="G51" s="120"/>
      <c r="H51" s="120"/>
      <c r="I51" s="120"/>
      <c r="J51" s="134"/>
    </row>
    <row r="52" spans="1:10" ht="12.75">
      <c r="A52" s="87"/>
      <c r="B52" s="87">
        <v>103</v>
      </c>
      <c r="C52" s="133" t="s">
        <v>253</v>
      </c>
      <c r="D52" s="88" t="s">
        <v>288</v>
      </c>
      <c r="E52" s="120">
        <v>380346</v>
      </c>
      <c r="F52" s="120">
        <v>317279</v>
      </c>
      <c r="G52" s="120">
        <f>E52-F52</f>
        <v>63067</v>
      </c>
      <c r="H52" s="120">
        <v>0</v>
      </c>
      <c r="I52" s="120">
        <f>G52+H52</f>
        <v>63067</v>
      </c>
      <c r="J52" s="134" t="s">
        <v>399</v>
      </c>
    </row>
    <row r="53" spans="1:10" ht="12.75">
      <c r="A53" s="87"/>
      <c r="B53" s="87">
        <v>105</v>
      </c>
      <c r="C53" s="133" t="s">
        <v>217</v>
      </c>
      <c r="D53" s="88"/>
      <c r="E53" s="120"/>
      <c r="F53" s="120"/>
      <c r="G53" s="120"/>
      <c r="H53" s="120"/>
      <c r="I53" s="120"/>
      <c r="J53" s="134"/>
    </row>
    <row r="54" spans="1:10" ht="12.75">
      <c r="A54" s="87"/>
      <c r="B54" s="87"/>
      <c r="C54" s="133" t="s">
        <v>300</v>
      </c>
      <c r="D54" s="88" t="s">
        <v>218</v>
      </c>
      <c r="E54" s="120">
        <v>2043741</v>
      </c>
      <c r="F54" s="120">
        <v>-101312</v>
      </c>
      <c r="G54" s="120">
        <f>E54-F54</f>
        <v>2145053</v>
      </c>
      <c r="H54" s="120">
        <v>0</v>
      </c>
      <c r="I54" s="120">
        <f>G54</f>
        <v>2145053</v>
      </c>
      <c r="J54" s="134" t="s">
        <v>400</v>
      </c>
    </row>
    <row r="55" spans="1:13" ht="12.75">
      <c r="A55" s="87"/>
      <c r="B55" s="87">
        <v>401</v>
      </c>
      <c r="C55" s="133" t="s">
        <v>298</v>
      </c>
      <c r="D55" s="88"/>
      <c r="E55" s="120">
        <v>0</v>
      </c>
      <c r="F55" s="120">
        <v>0</v>
      </c>
      <c r="G55" s="120">
        <f>SUM(E55-F55)</f>
        <v>0</v>
      </c>
      <c r="H55" s="120">
        <v>0</v>
      </c>
      <c r="I55" s="120">
        <f aca="true" t="shared" si="3" ref="I55:I68">G55+H55</f>
        <v>0</v>
      </c>
      <c r="J55" s="134"/>
      <c r="M55" s="4"/>
    </row>
    <row r="56" spans="1:13" ht="12.75">
      <c r="A56" s="87"/>
      <c r="B56" s="87"/>
      <c r="C56" s="133" t="s">
        <v>299</v>
      </c>
      <c r="D56" s="88">
        <v>535</v>
      </c>
      <c r="E56" s="120">
        <v>0</v>
      </c>
      <c r="F56" s="120">
        <v>-455094</v>
      </c>
      <c r="G56" s="120">
        <f>SUM(E56-F56)</f>
        <v>455094</v>
      </c>
      <c r="H56" s="120">
        <v>0</v>
      </c>
      <c r="I56" s="120">
        <f t="shared" si="3"/>
        <v>455094</v>
      </c>
      <c r="J56" s="134" t="s">
        <v>401</v>
      </c>
      <c r="M56" s="4"/>
    </row>
    <row r="57" spans="1:13" ht="12.75">
      <c r="A57" s="87"/>
      <c r="B57" s="87">
        <v>402</v>
      </c>
      <c r="C57" s="133" t="s">
        <v>229</v>
      </c>
      <c r="D57" s="88">
        <v>488</v>
      </c>
      <c r="E57" s="120">
        <v>623391</v>
      </c>
      <c r="F57" s="120">
        <v>21657</v>
      </c>
      <c r="G57" s="120">
        <f>E57-F57</f>
        <v>601734</v>
      </c>
      <c r="H57" s="120">
        <v>0</v>
      </c>
      <c r="I57" s="120">
        <f t="shared" si="3"/>
        <v>601734</v>
      </c>
      <c r="J57" s="134" t="s">
        <v>403</v>
      </c>
      <c r="K57" s="4"/>
      <c r="L57" s="4"/>
      <c r="M57" s="4"/>
    </row>
    <row r="58" spans="1:13" ht="12.75">
      <c r="A58" s="87"/>
      <c r="B58" s="87">
        <v>403</v>
      </c>
      <c r="C58" s="135" t="s">
        <v>429</v>
      </c>
      <c r="D58" s="88">
        <v>532</v>
      </c>
      <c r="E58" s="120">
        <v>539004</v>
      </c>
      <c r="F58" s="120">
        <v>22400</v>
      </c>
      <c r="G58" s="120">
        <f>E58-F58</f>
        <v>516604</v>
      </c>
      <c r="H58" s="120">
        <v>0</v>
      </c>
      <c r="I58" s="120">
        <f t="shared" si="3"/>
        <v>516604</v>
      </c>
      <c r="J58" s="136" t="s">
        <v>404</v>
      </c>
      <c r="K58" s="4"/>
      <c r="L58" s="4"/>
      <c r="M58" s="4"/>
    </row>
    <row r="59" spans="1:10" ht="12.75">
      <c r="A59" s="87"/>
      <c r="B59" s="87">
        <v>404</v>
      </c>
      <c r="C59" s="135" t="s">
        <v>430</v>
      </c>
      <c r="D59" s="88">
        <v>532</v>
      </c>
      <c r="E59" s="120"/>
      <c r="F59" s="120">
        <v>-890</v>
      </c>
      <c r="G59" s="120">
        <f>E59-F59</f>
        <v>890</v>
      </c>
      <c r="H59" s="120">
        <v>0</v>
      </c>
      <c r="I59" s="120">
        <f t="shared" si="3"/>
        <v>890</v>
      </c>
      <c r="J59" s="136" t="s">
        <v>405</v>
      </c>
    </row>
    <row r="60" spans="1:14" s="1" customFormat="1" ht="12.75">
      <c r="A60" s="87"/>
      <c r="B60" s="87">
        <v>406</v>
      </c>
      <c r="C60" s="135" t="s">
        <v>222</v>
      </c>
      <c r="D60" s="88">
        <v>532</v>
      </c>
      <c r="E60" s="120">
        <v>0</v>
      </c>
      <c r="F60" s="120">
        <v>2458</v>
      </c>
      <c r="G60" s="120">
        <f>E60-F60</f>
        <v>-2458</v>
      </c>
      <c r="H60" s="87"/>
      <c r="I60" s="120">
        <f t="shared" si="3"/>
        <v>-2458</v>
      </c>
      <c r="J60" s="89">
        <v>19339.13</v>
      </c>
      <c r="M60" s="43"/>
      <c r="N60" s="16"/>
    </row>
    <row r="61" spans="1:10" ht="12.75">
      <c r="A61" s="87"/>
      <c r="B61" s="87">
        <v>409</v>
      </c>
      <c r="C61" s="133" t="s">
        <v>412</v>
      </c>
      <c r="D61" s="88">
        <v>532</v>
      </c>
      <c r="E61" s="120">
        <v>16223</v>
      </c>
      <c r="F61" s="120">
        <v>0</v>
      </c>
      <c r="G61" s="120">
        <f aca="true" t="shared" si="4" ref="G61:G68">SUM(E61-F61)</f>
        <v>16223</v>
      </c>
      <c r="H61" s="120">
        <v>0</v>
      </c>
      <c r="I61" s="120">
        <f t="shared" si="3"/>
        <v>16223</v>
      </c>
      <c r="J61" s="134" t="s">
        <v>431</v>
      </c>
    </row>
    <row r="62" spans="1:10" s="1" customFormat="1" ht="12.75">
      <c r="A62" s="87"/>
      <c r="B62" s="87">
        <v>412</v>
      </c>
      <c r="C62" s="133" t="s">
        <v>432</v>
      </c>
      <c r="D62" s="88">
        <v>550</v>
      </c>
      <c r="E62" s="120">
        <v>114000</v>
      </c>
      <c r="F62" s="120">
        <v>34846</v>
      </c>
      <c r="G62" s="120">
        <f t="shared" si="4"/>
        <v>79154</v>
      </c>
      <c r="H62" s="120"/>
      <c r="I62" s="120">
        <f t="shared" si="3"/>
        <v>79154</v>
      </c>
      <c r="J62" s="134" t="s">
        <v>415</v>
      </c>
    </row>
    <row r="63" spans="1:10" ht="12.75">
      <c r="A63" s="87"/>
      <c r="B63" s="87">
        <v>413</v>
      </c>
      <c r="C63" s="133" t="s">
        <v>433</v>
      </c>
      <c r="D63" s="88">
        <v>553</v>
      </c>
      <c r="E63" s="120">
        <v>289063</v>
      </c>
      <c r="F63" s="120">
        <v>8848</v>
      </c>
      <c r="G63" s="120">
        <f t="shared" si="4"/>
        <v>280215</v>
      </c>
      <c r="H63" s="120">
        <v>0</v>
      </c>
      <c r="I63" s="120">
        <f t="shared" si="3"/>
        <v>280215</v>
      </c>
      <c r="J63" s="134" t="s">
        <v>434</v>
      </c>
    </row>
    <row r="64" spans="1:10" ht="25.5">
      <c r="A64" s="87"/>
      <c r="B64" s="87">
        <v>415</v>
      </c>
      <c r="C64" s="135" t="s">
        <v>435</v>
      </c>
      <c r="D64" s="88">
        <v>552</v>
      </c>
      <c r="E64" s="120">
        <v>60000</v>
      </c>
      <c r="F64" s="120">
        <v>0</v>
      </c>
      <c r="G64" s="120">
        <v>60000</v>
      </c>
      <c r="H64" s="120">
        <v>0</v>
      </c>
      <c r="I64" s="120">
        <f t="shared" si="3"/>
        <v>60000</v>
      </c>
      <c r="J64" s="136" t="s">
        <v>416</v>
      </c>
    </row>
    <row r="65" spans="1:10" ht="12.75">
      <c r="A65" s="87"/>
      <c r="B65" s="87">
        <v>415</v>
      </c>
      <c r="C65" s="135" t="s">
        <v>436</v>
      </c>
      <c r="D65" s="88">
        <v>553</v>
      </c>
      <c r="E65" s="120">
        <v>60000</v>
      </c>
      <c r="F65" s="120">
        <v>0</v>
      </c>
      <c r="G65" s="120">
        <v>60000</v>
      </c>
      <c r="H65" s="120">
        <v>0</v>
      </c>
      <c r="I65" s="120">
        <f t="shared" si="3"/>
        <v>60000</v>
      </c>
      <c r="J65" s="136" t="s">
        <v>416</v>
      </c>
    </row>
    <row r="66" spans="1:10" ht="25.5">
      <c r="A66" s="87"/>
      <c r="B66" s="87">
        <v>417</v>
      </c>
      <c r="C66" s="135" t="s">
        <v>437</v>
      </c>
      <c r="D66" s="137" t="s">
        <v>287</v>
      </c>
      <c r="E66" s="120">
        <v>684715</v>
      </c>
      <c r="F66" s="120">
        <v>95985</v>
      </c>
      <c r="G66" s="120">
        <f t="shared" si="4"/>
        <v>588730</v>
      </c>
      <c r="H66" s="120">
        <v>0</v>
      </c>
      <c r="I66" s="120">
        <f t="shared" si="3"/>
        <v>588730</v>
      </c>
      <c r="J66" s="136" t="s">
        <v>419</v>
      </c>
    </row>
    <row r="67" spans="1:10" ht="12.75">
      <c r="A67" s="87"/>
      <c r="B67" s="87">
        <v>610</v>
      </c>
      <c r="C67" s="133" t="s">
        <v>230</v>
      </c>
      <c r="D67" s="88">
        <v>542</v>
      </c>
      <c r="E67" s="120">
        <v>92000</v>
      </c>
      <c r="F67" s="120">
        <v>92000</v>
      </c>
      <c r="G67" s="120">
        <v>0</v>
      </c>
      <c r="H67" s="120">
        <v>0</v>
      </c>
      <c r="I67" s="120">
        <f t="shared" si="3"/>
        <v>0</v>
      </c>
      <c r="J67" s="134">
        <v>956908</v>
      </c>
    </row>
    <row r="68" spans="1:13" ht="12.75">
      <c r="A68" s="87"/>
      <c r="B68" s="87">
        <v>610</v>
      </c>
      <c r="C68" s="133" t="s">
        <v>251</v>
      </c>
      <c r="D68" s="88">
        <v>542</v>
      </c>
      <c r="E68" s="120">
        <v>486989</v>
      </c>
      <c r="F68" s="120">
        <v>-187569</v>
      </c>
      <c r="G68" s="120">
        <f t="shared" si="4"/>
        <v>674558</v>
      </c>
      <c r="H68" s="120">
        <v>0</v>
      </c>
      <c r="I68" s="120">
        <f t="shared" si="3"/>
        <v>674558</v>
      </c>
      <c r="J68" s="134">
        <v>956908</v>
      </c>
      <c r="M68" s="4"/>
    </row>
    <row r="69" spans="1:10" ht="12.75">
      <c r="A69" s="87"/>
      <c r="B69" s="87"/>
      <c r="C69" s="87"/>
      <c r="D69" s="88"/>
      <c r="E69" s="120"/>
      <c r="F69" s="120"/>
      <c r="G69" s="120"/>
      <c r="H69" s="120"/>
      <c r="I69" s="120"/>
      <c r="J69" s="134"/>
    </row>
    <row r="70" spans="1:10" ht="12.75">
      <c r="A70" s="90"/>
      <c r="B70" s="90" t="s">
        <v>10</v>
      </c>
      <c r="C70" s="90"/>
      <c r="D70" s="138"/>
      <c r="E70" s="139">
        <f>SUM(E9:E69)</f>
        <v>248479056</v>
      </c>
      <c r="F70" s="139">
        <f>SUM(F9:F69)</f>
        <v>224829083</v>
      </c>
      <c r="G70" s="139">
        <f>SUM(G9:G69)</f>
        <v>20261831</v>
      </c>
      <c r="H70" s="139">
        <f>SUM(H9:H69)</f>
        <v>4530653</v>
      </c>
      <c r="I70" s="139">
        <f>SUM(I9:I69)</f>
        <v>24792484</v>
      </c>
      <c r="J70" s="140"/>
    </row>
    <row r="71" spans="1:10" ht="12.75">
      <c r="A71" s="87"/>
      <c r="B71" s="87"/>
      <c r="C71" s="87"/>
      <c r="D71" s="88"/>
      <c r="E71" s="120"/>
      <c r="F71" s="120"/>
      <c r="G71" s="120"/>
      <c r="H71" s="120"/>
      <c r="I71" s="120"/>
      <c r="J71" s="134"/>
    </row>
    <row r="72" spans="1:10" ht="12.75">
      <c r="A72" s="90"/>
      <c r="B72" s="90" t="s">
        <v>393</v>
      </c>
      <c r="C72" s="90"/>
      <c r="D72" s="138"/>
      <c r="E72" s="139"/>
      <c r="F72" s="139"/>
      <c r="G72" s="141">
        <f>G70</f>
        <v>20261831</v>
      </c>
      <c r="H72" s="139"/>
      <c r="I72" s="139"/>
      <c r="J72" s="140"/>
    </row>
    <row r="73" spans="1:10" ht="12.75">
      <c r="A73" s="87"/>
      <c r="B73" s="138"/>
      <c r="C73" s="87"/>
      <c r="D73" s="88"/>
      <c r="E73" s="120"/>
      <c r="F73" s="120"/>
      <c r="G73" s="120"/>
      <c r="H73" s="120"/>
      <c r="I73" s="120"/>
      <c r="J73" s="134"/>
    </row>
    <row r="74" spans="1:10" ht="12.75">
      <c r="A74" s="87"/>
      <c r="B74" s="138" t="s">
        <v>281</v>
      </c>
      <c r="C74" s="87"/>
      <c r="D74" s="88"/>
      <c r="E74" s="87"/>
      <c r="F74" s="87"/>
      <c r="G74" s="87"/>
      <c r="H74" s="139">
        <f>H70</f>
        <v>4530653</v>
      </c>
      <c r="I74" s="87"/>
      <c r="J74" s="89"/>
    </row>
    <row r="75" spans="1:10" ht="12.75">
      <c r="A75" s="87"/>
      <c r="B75" s="87"/>
      <c r="C75" s="87"/>
      <c r="D75" s="88"/>
      <c r="E75" s="87"/>
      <c r="F75" s="87"/>
      <c r="G75" s="87"/>
      <c r="H75" s="87"/>
      <c r="I75" s="87"/>
      <c r="J75" s="89"/>
    </row>
  </sheetData>
  <sheetProtection/>
  <mergeCells count="1">
    <mergeCell ref="B2:J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5.00390625" style="0" customWidth="1"/>
    <col min="5" max="9" width="13.140625" style="0" customWidth="1"/>
    <col min="10" max="10" width="16.28125" style="5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6"/>
    </row>
    <row r="4" spans="2:3" ht="18">
      <c r="B4" s="49" t="s">
        <v>14</v>
      </c>
      <c r="C4" s="2"/>
    </row>
    <row r="5" ht="18">
      <c r="B5" s="49" t="s">
        <v>16</v>
      </c>
    </row>
    <row r="6" spans="2:11" s="1" customFormat="1" ht="67.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285</v>
      </c>
      <c r="I6" s="74" t="s">
        <v>20</v>
      </c>
      <c r="J6" s="74" t="s">
        <v>18</v>
      </c>
      <c r="K6" s="68"/>
    </row>
    <row r="7" spans="5:10" ht="12.75">
      <c r="E7" s="4"/>
      <c r="F7" s="4"/>
      <c r="G7" s="47" t="s">
        <v>23</v>
      </c>
      <c r="H7" s="48"/>
      <c r="I7" s="48"/>
      <c r="J7" s="15"/>
    </row>
    <row r="8" spans="5:10" ht="12.75">
      <c r="E8" s="4"/>
      <c r="F8" s="4"/>
      <c r="G8" s="54"/>
      <c r="H8" s="55"/>
      <c r="I8" s="55"/>
      <c r="J8" s="15"/>
    </row>
    <row r="9" spans="2:10" ht="12.75">
      <c r="B9" t="s">
        <v>728</v>
      </c>
      <c r="E9" s="4"/>
      <c r="F9" s="4"/>
      <c r="G9" s="4">
        <v>939828</v>
      </c>
      <c r="H9" s="4">
        <v>0</v>
      </c>
      <c r="I9" s="16">
        <f>G9+H9</f>
        <v>939828</v>
      </c>
      <c r="J9" s="15"/>
    </row>
    <row r="10" spans="5:10" ht="12.75">
      <c r="E10" s="4"/>
      <c r="F10" s="4"/>
      <c r="G10" s="4"/>
      <c r="H10" s="4"/>
      <c r="I10" s="16"/>
      <c r="J10" s="15"/>
    </row>
    <row r="11" spans="2:10" s="1" customFormat="1" ht="12.75">
      <c r="B11" s="1" t="s">
        <v>10</v>
      </c>
      <c r="E11" s="16"/>
      <c r="F11" s="16"/>
      <c r="G11" s="16">
        <f>SUM(G7:G10)</f>
        <v>939828</v>
      </c>
      <c r="H11" s="16">
        <f>SUM(H7:H10)</f>
        <v>0</v>
      </c>
      <c r="I11" s="16">
        <f>SUM(I7:I10)</f>
        <v>939828</v>
      </c>
      <c r="J11" s="17"/>
    </row>
    <row r="12" spans="5:10" ht="12.75">
      <c r="E12" s="4"/>
      <c r="F12" s="4"/>
      <c r="G12" s="4"/>
      <c r="H12" s="4"/>
      <c r="I12" s="4"/>
      <c r="J12" s="15"/>
    </row>
    <row r="13" spans="2:10" s="1" customFormat="1" ht="12.75">
      <c r="B13" s="1" t="s">
        <v>393</v>
      </c>
      <c r="E13" s="16"/>
      <c r="F13" s="16"/>
      <c r="G13" s="29">
        <f>G11</f>
        <v>939828</v>
      </c>
      <c r="H13" s="16"/>
      <c r="I13" s="16"/>
      <c r="J13" s="17"/>
    </row>
    <row r="14" spans="5:10" ht="12.75">
      <c r="E14" s="4"/>
      <c r="F14" s="4"/>
      <c r="G14" s="4"/>
      <c r="H14" s="4"/>
      <c r="I14" s="4"/>
      <c r="J14" s="15"/>
    </row>
    <row r="15" spans="2:8" ht="12.75">
      <c r="B15" s="31" t="s">
        <v>281</v>
      </c>
      <c r="H15" s="16">
        <f>H11</f>
        <v>0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A25">
      <selection activeCell="J28" sqref="J2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5.7109375" style="0" customWidth="1"/>
    <col min="4" max="4" width="9.140625" style="20" customWidth="1"/>
    <col min="5" max="6" width="13.140625" style="0" customWidth="1"/>
    <col min="7" max="7" width="13.8515625" style="0" customWidth="1"/>
    <col min="8" max="8" width="2.140625" style="0" customWidth="1"/>
    <col min="9" max="9" width="2.28125" style="0" customWidth="1"/>
    <col min="10" max="10" width="16.28125" style="5" customWidth="1"/>
    <col min="13" max="13" width="4.7109375" style="0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9</v>
      </c>
      <c r="C4" s="49"/>
    </row>
    <row r="5" spans="2:3" ht="18">
      <c r="B5" s="49" t="s">
        <v>17</v>
      </c>
      <c r="C5" s="1"/>
    </row>
    <row r="6" spans="2:13" s="1" customFormat="1" ht="39" customHeight="1">
      <c r="B6" s="72" t="s">
        <v>26</v>
      </c>
      <c r="C6" s="72"/>
      <c r="D6" s="77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7.75" customHeight="1">
      <c r="G7" s="56" t="s">
        <v>23</v>
      </c>
      <c r="H7" s="14"/>
      <c r="I7" s="14"/>
    </row>
    <row r="8" ht="12.75">
      <c r="B8" s="1"/>
    </row>
    <row r="9" spans="2:3" ht="12.75">
      <c r="B9">
        <v>502</v>
      </c>
      <c r="C9" t="s">
        <v>164</v>
      </c>
    </row>
    <row r="10" spans="3:7" ht="12.75">
      <c r="C10" s="3" t="s">
        <v>388</v>
      </c>
      <c r="D10" s="57" t="s">
        <v>383</v>
      </c>
      <c r="E10" s="4">
        <v>-10015</v>
      </c>
      <c r="F10" s="4">
        <v>5898</v>
      </c>
      <c r="G10" s="4">
        <f aca="true" t="shared" si="0" ref="G10:G23">SUM(E10-F10)</f>
        <v>-15913</v>
      </c>
    </row>
    <row r="11" spans="3:7" ht="12.75">
      <c r="C11" s="3" t="s">
        <v>524</v>
      </c>
      <c r="D11" s="57" t="s">
        <v>525</v>
      </c>
      <c r="E11" s="4">
        <v>-450000</v>
      </c>
      <c r="F11" s="4">
        <v>0</v>
      </c>
      <c r="G11" s="4">
        <f t="shared" si="0"/>
        <v>-450000</v>
      </c>
    </row>
    <row r="12" spans="3:7" ht="25.5">
      <c r="C12" s="3" t="s">
        <v>526</v>
      </c>
      <c r="D12" s="57" t="s">
        <v>527</v>
      </c>
      <c r="E12" s="4">
        <v>0</v>
      </c>
      <c r="F12" s="4">
        <v>-10125</v>
      </c>
      <c r="G12" s="4">
        <f t="shared" si="0"/>
        <v>10125</v>
      </c>
    </row>
    <row r="13" spans="3:10" ht="13.5" customHeight="1">
      <c r="C13" s="3" t="s">
        <v>528</v>
      </c>
      <c r="D13" s="39" t="s">
        <v>289</v>
      </c>
      <c r="E13" s="4">
        <v>5403273</v>
      </c>
      <c r="F13" s="4">
        <v>5162762</v>
      </c>
      <c r="G13" s="4">
        <f t="shared" si="0"/>
        <v>240511</v>
      </c>
      <c r="H13" s="4"/>
      <c r="I13" s="4"/>
      <c r="J13" s="15"/>
    </row>
    <row r="14" spans="3:10" ht="13.5" customHeight="1">
      <c r="C14" s="3" t="s">
        <v>384</v>
      </c>
      <c r="D14" s="39" t="s">
        <v>385</v>
      </c>
      <c r="E14" s="4">
        <v>2190399</v>
      </c>
      <c r="F14" s="4">
        <v>1667135</v>
      </c>
      <c r="G14" s="4">
        <f t="shared" si="0"/>
        <v>523264</v>
      </c>
      <c r="H14" s="4"/>
      <c r="I14" s="4"/>
      <c r="J14" s="15"/>
    </row>
    <row r="15" spans="3:10" ht="25.5">
      <c r="C15" s="19" t="s">
        <v>529</v>
      </c>
      <c r="D15" s="39" t="s">
        <v>530</v>
      </c>
      <c r="E15" s="4">
        <v>330000</v>
      </c>
      <c r="F15" s="4">
        <v>0</v>
      </c>
      <c r="G15" s="4">
        <f t="shared" si="0"/>
        <v>330000</v>
      </c>
      <c r="H15" s="4"/>
      <c r="I15" s="4"/>
      <c r="J15" s="15"/>
    </row>
    <row r="16" spans="3:10" ht="12.75">
      <c r="C16" s="19" t="s">
        <v>531</v>
      </c>
      <c r="D16" s="39" t="s">
        <v>532</v>
      </c>
      <c r="E16" s="4">
        <v>-1393500</v>
      </c>
      <c r="F16" s="4">
        <v>-1392148</v>
      </c>
      <c r="G16" s="4">
        <f t="shared" si="0"/>
        <v>-1352</v>
      </c>
      <c r="H16" s="4"/>
      <c r="I16" s="4"/>
      <c r="J16" s="15"/>
    </row>
    <row r="17" spans="3:10" ht="12.75">
      <c r="C17" s="19" t="s">
        <v>533</v>
      </c>
      <c r="D17" s="39" t="s">
        <v>534</v>
      </c>
      <c r="E17" s="4">
        <v>111800</v>
      </c>
      <c r="F17" s="4">
        <v>26900</v>
      </c>
      <c r="G17" s="4">
        <f t="shared" si="0"/>
        <v>84900</v>
      </c>
      <c r="H17" s="4"/>
      <c r="I17" s="4"/>
      <c r="J17" s="15"/>
    </row>
    <row r="18" spans="3:10" ht="12.75">
      <c r="C18" s="19" t="s">
        <v>535</v>
      </c>
      <c r="D18" s="39" t="s">
        <v>536</v>
      </c>
      <c r="E18" s="4">
        <v>38400</v>
      </c>
      <c r="F18" s="4">
        <v>36923</v>
      </c>
      <c r="G18" s="4">
        <f t="shared" si="0"/>
        <v>1477</v>
      </c>
      <c r="H18" s="4"/>
      <c r="I18" s="4"/>
      <c r="J18" s="15"/>
    </row>
    <row r="19" spans="3:10" ht="12.75">
      <c r="C19" s="19" t="s">
        <v>537</v>
      </c>
      <c r="D19" s="39" t="s">
        <v>538</v>
      </c>
      <c r="E19" s="4">
        <v>-2200000</v>
      </c>
      <c r="F19" s="4">
        <v>-503883</v>
      </c>
      <c r="G19" s="4">
        <f t="shared" si="0"/>
        <v>-1696117</v>
      </c>
      <c r="H19" s="4"/>
      <c r="I19" s="4"/>
      <c r="J19" s="15"/>
    </row>
    <row r="20" spans="3:10" ht="12.75">
      <c r="C20" s="19" t="s">
        <v>539</v>
      </c>
      <c r="D20" s="39" t="s">
        <v>540</v>
      </c>
      <c r="E20" s="4">
        <v>979189</v>
      </c>
      <c r="F20" s="4">
        <v>2409</v>
      </c>
      <c r="G20" s="4">
        <f t="shared" si="0"/>
        <v>976780</v>
      </c>
      <c r="H20" s="4"/>
      <c r="I20" s="4"/>
      <c r="J20" s="15"/>
    </row>
    <row r="21" spans="3:10" ht="25.5">
      <c r="C21" s="19" t="s">
        <v>541</v>
      </c>
      <c r="D21" s="52">
        <v>301801</v>
      </c>
      <c r="E21" s="4">
        <v>1167200</v>
      </c>
      <c r="F21" s="4">
        <v>0</v>
      </c>
      <c r="G21" s="4">
        <f t="shared" si="0"/>
        <v>1167200</v>
      </c>
      <c r="H21" s="4"/>
      <c r="I21" s="4"/>
      <c r="J21" s="15"/>
    </row>
    <row r="22" spans="3:10" ht="12.75">
      <c r="C22" s="3" t="s">
        <v>212</v>
      </c>
      <c r="D22" s="52">
        <v>301864</v>
      </c>
      <c r="E22" s="4">
        <v>1626685</v>
      </c>
      <c r="F22" s="4">
        <v>749481</v>
      </c>
      <c r="G22" s="4">
        <f t="shared" si="0"/>
        <v>877204</v>
      </c>
      <c r="H22" s="4"/>
      <c r="I22" s="4"/>
      <c r="J22" s="15"/>
    </row>
    <row r="23" spans="3:10" ht="25.5">
      <c r="C23" s="3" t="s">
        <v>542</v>
      </c>
      <c r="D23" s="52">
        <v>513875</v>
      </c>
      <c r="E23" s="4">
        <v>1000000</v>
      </c>
      <c r="F23" s="4">
        <v>701412</v>
      </c>
      <c r="G23" s="4">
        <f t="shared" si="0"/>
        <v>298588</v>
      </c>
      <c r="H23" s="4"/>
      <c r="I23" s="4"/>
      <c r="J23" s="15"/>
    </row>
    <row r="24" spans="3:10" ht="12.75">
      <c r="C24" s="3"/>
      <c r="D24" s="28"/>
      <c r="E24" s="4"/>
      <c r="F24" s="4"/>
      <c r="G24" s="4"/>
      <c r="H24" s="4"/>
      <c r="I24" s="4"/>
      <c r="J24" s="15"/>
    </row>
    <row r="25" spans="2:10" ht="12.75">
      <c r="B25">
        <v>103</v>
      </c>
      <c r="C25" s="3" t="s">
        <v>172</v>
      </c>
      <c r="D25" s="28"/>
      <c r="E25" s="4"/>
      <c r="F25" s="4"/>
      <c r="G25" s="4"/>
      <c r="H25" s="4"/>
      <c r="I25" s="4"/>
      <c r="J25" s="15"/>
    </row>
    <row r="26" spans="3:10" ht="12.75">
      <c r="C26" t="s">
        <v>380</v>
      </c>
      <c r="D26" s="53">
        <v>650811</v>
      </c>
      <c r="E26" s="4">
        <v>3084836</v>
      </c>
      <c r="F26" s="4">
        <v>38445</v>
      </c>
      <c r="G26" s="4">
        <f>SUM(E26-F26)</f>
        <v>3046391</v>
      </c>
      <c r="H26" s="4"/>
      <c r="I26" s="4"/>
      <c r="J26" s="15" t="s">
        <v>737</v>
      </c>
    </row>
    <row r="27" spans="3:10" ht="12.75">
      <c r="C27" t="s">
        <v>381</v>
      </c>
      <c r="D27" s="53">
        <v>650812</v>
      </c>
      <c r="E27" s="4">
        <v>2106984</v>
      </c>
      <c r="F27" s="4">
        <v>980499</v>
      </c>
      <c r="G27" s="4">
        <f>SUM(E27-F27)</f>
        <v>1126485</v>
      </c>
      <c r="H27" s="4"/>
      <c r="I27" s="4"/>
      <c r="J27" s="15" t="s">
        <v>737</v>
      </c>
    </row>
    <row r="28" spans="3:10" ht="12.75">
      <c r="C28" s="3" t="s">
        <v>382</v>
      </c>
      <c r="D28" s="53">
        <v>650813</v>
      </c>
      <c r="E28" s="4">
        <v>7189517</v>
      </c>
      <c r="F28" s="4">
        <v>502896</v>
      </c>
      <c r="G28" s="4">
        <f>SUM(E28-F28)</f>
        <v>6686621</v>
      </c>
      <c r="H28" s="4"/>
      <c r="I28" s="4"/>
      <c r="J28" s="15"/>
    </row>
    <row r="29" spans="3:10" ht="12.75">
      <c r="C29" s="3" t="s">
        <v>387</v>
      </c>
      <c r="D29" s="53">
        <v>650817</v>
      </c>
      <c r="E29" s="4">
        <v>-21000</v>
      </c>
      <c r="F29" s="4">
        <v>17850</v>
      </c>
      <c r="G29" s="4">
        <f>SUM(E29-F29)</f>
        <v>-38850</v>
      </c>
      <c r="H29" s="4"/>
      <c r="I29" s="4"/>
      <c r="J29" s="15"/>
    </row>
    <row r="30" spans="3:10" ht="25.5">
      <c r="C30" s="3" t="s">
        <v>386</v>
      </c>
      <c r="D30" s="53">
        <v>670805</v>
      </c>
      <c r="E30" s="4">
        <v>1366252</v>
      </c>
      <c r="F30" s="4">
        <v>0</v>
      </c>
      <c r="G30" s="4">
        <f>SUM(E30-F30)</f>
        <v>1366252</v>
      </c>
      <c r="H30" s="4"/>
      <c r="I30" s="4"/>
      <c r="J30" s="15"/>
    </row>
    <row r="31" spans="5:10" ht="12.75">
      <c r="E31" s="4"/>
      <c r="F31" s="4"/>
      <c r="G31" s="4"/>
      <c r="H31" s="4"/>
      <c r="I31" s="4"/>
      <c r="J31" s="15"/>
    </row>
    <row r="32" spans="2:10" ht="12.75">
      <c r="B32">
        <v>108</v>
      </c>
      <c r="C32" t="s">
        <v>175</v>
      </c>
      <c r="E32" s="4"/>
      <c r="F32" s="4"/>
      <c r="G32" s="4">
        <f>SUM(E32-F32)</f>
        <v>0</v>
      </c>
      <c r="H32" s="4"/>
      <c r="I32" s="4"/>
      <c r="J32" s="15"/>
    </row>
    <row r="33" spans="3:10" ht="12.75">
      <c r="C33" s="3" t="s">
        <v>259</v>
      </c>
      <c r="D33" s="52">
        <v>650808</v>
      </c>
      <c r="E33" s="4">
        <v>100000</v>
      </c>
      <c r="F33" s="4">
        <v>0</v>
      </c>
      <c r="G33" s="4">
        <f>SUM(E33-F33)</f>
        <v>100000</v>
      </c>
      <c r="H33" s="4"/>
      <c r="I33" s="4"/>
      <c r="J33" s="15" t="s">
        <v>737</v>
      </c>
    </row>
    <row r="34" spans="3:10" ht="12.75">
      <c r="C34" s="44" t="s">
        <v>543</v>
      </c>
      <c r="D34" s="52">
        <v>651807</v>
      </c>
      <c r="E34" s="4">
        <v>500000</v>
      </c>
      <c r="F34" s="4">
        <v>218740</v>
      </c>
      <c r="G34" s="4">
        <f>SUM(E34-F34)</f>
        <v>281260</v>
      </c>
      <c r="H34" s="4"/>
      <c r="I34" s="4"/>
      <c r="J34" s="15" t="s">
        <v>737</v>
      </c>
    </row>
    <row r="35" spans="2:10" s="1" customFormat="1" ht="12.75">
      <c r="B35" s="1" t="s">
        <v>10</v>
      </c>
      <c r="D35" s="22"/>
      <c r="E35" s="16"/>
      <c r="F35" s="16"/>
      <c r="G35" s="16">
        <f>SUM(G10:G34)</f>
        <v>14914826</v>
      </c>
      <c r="H35" s="16"/>
      <c r="I35" s="16"/>
      <c r="J35" s="17"/>
    </row>
    <row r="36" spans="5:10" ht="12.75">
      <c r="E36" s="4"/>
      <c r="F36" s="4"/>
      <c r="G36" s="4"/>
      <c r="H36" s="4"/>
      <c r="I36" s="4"/>
      <c r="J36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M51"/>
  <sheetViews>
    <sheetView zoomScalePageLayoutView="0" workbookViewId="0" topLeftCell="A39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7.28125" style="0" customWidth="1"/>
    <col min="4" max="4" width="10.28125" style="20" bestFit="1" customWidth="1"/>
    <col min="5" max="6" width="13.140625" style="0" customWidth="1"/>
    <col min="7" max="7" width="13.7109375" style="0" customWidth="1"/>
    <col min="8" max="8" width="6.7109375" style="0" customWidth="1"/>
    <col min="9" max="9" width="2.421875" style="0" customWidth="1"/>
    <col min="10" max="10" width="12.140625" style="5" customWidth="1"/>
    <col min="11" max="11" width="8.140625" style="0" customWidth="1"/>
    <col min="12" max="12" width="12.00390625" style="0" customWidth="1"/>
    <col min="13" max="13" width="3.7109375" style="0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28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7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83"/>
    </row>
    <row r="7" spans="7:9" ht="24" customHeight="1">
      <c r="G7" s="56" t="s">
        <v>23</v>
      </c>
      <c r="H7" s="14"/>
      <c r="I7" s="14"/>
    </row>
    <row r="8" ht="12.75">
      <c r="B8" s="21" t="s">
        <v>113</v>
      </c>
    </row>
    <row r="10" spans="2:10" s="23" customFormat="1" ht="25.5" customHeight="1">
      <c r="B10" s="35">
        <v>504</v>
      </c>
      <c r="C10" s="36" t="s">
        <v>112</v>
      </c>
      <c r="D10" s="37" t="s">
        <v>290</v>
      </c>
      <c r="E10" s="38">
        <v>175761</v>
      </c>
      <c r="F10" s="38">
        <v>94699</v>
      </c>
      <c r="G10" s="38">
        <f>SUM(E10-F10)</f>
        <v>81062</v>
      </c>
      <c r="H10" s="24"/>
      <c r="I10" s="24"/>
      <c r="J10" s="25"/>
    </row>
    <row r="11" spans="2:10" s="23" customFormat="1" ht="12.75" customHeight="1">
      <c r="B11" s="35">
        <v>504</v>
      </c>
      <c r="C11" s="36" t="s">
        <v>114</v>
      </c>
      <c r="D11" s="37" t="s">
        <v>291</v>
      </c>
      <c r="E11" s="38">
        <v>2555189</v>
      </c>
      <c r="F11" s="38">
        <v>2211513</v>
      </c>
      <c r="G11" s="38">
        <f aca="true" t="shared" si="0" ref="G11:G49">SUM(E11-F11)</f>
        <v>343676</v>
      </c>
      <c r="H11" s="24"/>
      <c r="I11" s="24"/>
      <c r="J11" s="25"/>
    </row>
    <row r="12" spans="2:10" s="23" customFormat="1" ht="12.75">
      <c r="B12" s="35">
        <v>504</v>
      </c>
      <c r="C12" s="32" t="s">
        <v>514</v>
      </c>
      <c r="D12" s="37" t="s">
        <v>292</v>
      </c>
      <c r="E12" s="38">
        <v>86248</v>
      </c>
      <c r="F12" s="38">
        <v>0</v>
      </c>
      <c r="G12" s="38">
        <f t="shared" si="0"/>
        <v>86248</v>
      </c>
      <c r="H12" s="24"/>
      <c r="I12" s="24"/>
      <c r="J12" s="25"/>
    </row>
    <row r="13" spans="2:10" s="23" customFormat="1" ht="25.5">
      <c r="B13" s="35">
        <v>504</v>
      </c>
      <c r="C13" s="36" t="s">
        <v>115</v>
      </c>
      <c r="D13" s="37" t="s">
        <v>293</v>
      </c>
      <c r="E13" s="38">
        <v>1251835</v>
      </c>
      <c r="F13" s="38">
        <v>462457</v>
      </c>
      <c r="G13" s="38">
        <f t="shared" si="0"/>
        <v>789378</v>
      </c>
      <c r="H13" s="24"/>
      <c r="I13" s="24"/>
      <c r="J13" s="25"/>
    </row>
    <row r="14" spans="2:10" s="23" customFormat="1" ht="12.75">
      <c r="B14" s="35">
        <v>504</v>
      </c>
      <c r="C14" s="32" t="s">
        <v>513</v>
      </c>
      <c r="D14" s="37" t="s">
        <v>294</v>
      </c>
      <c r="E14" s="38">
        <v>322499</v>
      </c>
      <c r="F14" s="38">
        <v>35950</v>
      </c>
      <c r="G14" s="38">
        <f t="shared" si="0"/>
        <v>286549</v>
      </c>
      <c r="H14" s="24"/>
      <c r="I14" s="24"/>
      <c r="J14" s="25"/>
    </row>
    <row r="15" spans="2:10" s="23" customFormat="1" ht="12.75">
      <c r="B15" s="35">
        <v>504</v>
      </c>
      <c r="C15" s="32" t="s">
        <v>512</v>
      </c>
      <c r="D15" s="81" t="s">
        <v>492</v>
      </c>
      <c r="E15" s="38">
        <v>178820</v>
      </c>
      <c r="F15" s="38">
        <v>-120892</v>
      </c>
      <c r="G15" s="38">
        <f t="shared" si="0"/>
        <v>299712</v>
      </c>
      <c r="H15" s="24"/>
      <c r="I15" s="24"/>
      <c r="J15" s="25"/>
    </row>
    <row r="16" spans="2:10" s="23" customFormat="1" ht="13.5" customHeight="1">
      <c r="B16" s="35">
        <v>504</v>
      </c>
      <c r="C16" s="142" t="s">
        <v>491</v>
      </c>
      <c r="D16" s="81" t="s">
        <v>493</v>
      </c>
      <c r="E16" s="38">
        <v>0</v>
      </c>
      <c r="F16" s="38">
        <v>-560000</v>
      </c>
      <c r="G16" s="38">
        <f t="shared" si="0"/>
        <v>560000</v>
      </c>
      <c r="H16" s="24"/>
      <c r="I16" s="24"/>
      <c r="J16" s="25"/>
    </row>
    <row r="17" spans="2:10" s="23" customFormat="1" ht="12.75">
      <c r="B17" s="35">
        <v>504</v>
      </c>
      <c r="C17" s="32" t="s">
        <v>490</v>
      </c>
      <c r="D17" s="81" t="s">
        <v>323</v>
      </c>
      <c r="E17" s="38">
        <v>2610000</v>
      </c>
      <c r="F17" s="38">
        <v>83068</v>
      </c>
      <c r="G17" s="38">
        <f t="shared" si="0"/>
        <v>2526932</v>
      </c>
      <c r="H17" s="24"/>
      <c r="I17" s="24"/>
      <c r="J17" s="25"/>
    </row>
    <row r="18" spans="2:10" s="23" customFormat="1" ht="12.75">
      <c r="B18" s="35">
        <v>504</v>
      </c>
      <c r="C18" s="32" t="s">
        <v>494</v>
      </c>
      <c r="D18" s="81" t="s">
        <v>510</v>
      </c>
      <c r="E18" s="38">
        <v>109233</v>
      </c>
      <c r="F18" s="38">
        <v>101236</v>
      </c>
      <c r="G18" s="38">
        <f t="shared" si="0"/>
        <v>7997</v>
      </c>
      <c r="H18" s="24"/>
      <c r="I18" s="24"/>
      <c r="J18" s="25"/>
    </row>
    <row r="19" spans="2:10" s="23" customFormat="1" ht="12.75">
      <c r="B19" s="35">
        <v>504</v>
      </c>
      <c r="C19" s="32" t="s">
        <v>495</v>
      </c>
      <c r="D19" s="81" t="s">
        <v>511</v>
      </c>
      <c r="E19" s="38">
        <v>200000</v>
      </c>
      <c r="F19" s="38">
        <v>0</v>
      </c>
      <c r="G19" s="38">
        <f t="shared" si="0"/>
        <v>200000</v>
      </c>
      <c r="H19" s="24"/>
      <c r="I19" s="24"/>
      <c r="J19" s="25"/>
    </row>
    <row r="20" spans="2:10" s="23" customFormat="1" ht="12.75">
      <c r="B20" s="26">
        <v>502</v>
      </c>
      <c r="C20" s="32" t="s">
        <v>324</v>
      </c>
      <c r="D20" s="81" t="s">
        <v>325</v>
      </c>
      <c r="E20" s="33">
        <v>371084</v>
      </c>
      <c r="F20" s="33">
        <v>253936</v>
      </c>
      <c r="G20" s="33">
        <f aca="true" t="shared" si="1" ref="G20:G25">SUM(E20-F20)</f>
        <v>117148</v>
      </c>
      <c r="H20" s="24"/>
      <c r="I20" s="24"/>
      <c r="J20" s="25"/>
    </row>
    <row r="21" spans="2:10" s="23" customFormat="1" ht="14.25" customHeight="1">
      <c r="B21" s="26">
        <v>502</v>
      </c>
      <c r="C21" s="32" t="s">
        <v>496</v>
      </c>
      <c r="D21" s="81">
        <v>222802</v>
      </c>
      <c r="E21" s="33">
        <v>0</v>
      </c>
      <c r="F21" s="33">
        <v>-157524</v>
      </c>
      <c r="G21" s="33">
        <f t="shared" si="1"/>
        <v>157524</v>
      </c>
      <c r="H21" s="24"/>
      <c r="I21" s="24"/>
      <c r="J21" s="25"/>
    </row>
    <row r="22" spans="2:10" s="23" customFormat="1" ht="14.25" customHeight="1">
      <c r="B22" s="26">
        <v>502</v>
      </c>
      <c r="C22" s="32" t="s">
        <v>497</v>
      </c>
      <c r="D22" s="81">
        <v>222803</v>
      </c>
      <c r="E22" s="33">
        <v>0</v>
      </c>
      <c r="F22" s="33">
        <v>-245245</v>
      </c>
      <c r="G22" s="33">
        <f t="shared" si="1"/>
        <v>245245</v>
      </c>
      <c r="H22" s="24"/>
      <c r="I22" s="24"/>
      <c r="J22" s="25"/>
    </row>
    <row r="23" spans="2:10" s="23" customFormat="1" ht="25.5">
      <c r="B23" s="26">
        <v>502</v>
      </c>
      <c r="C23" s="32" t="s">
        <v>498</v>
      </c>
      <c r="D23" s="58">
        <v>222818</v>
      </c>
      <c r="E23" s="33">
        <v>9963</v>
      </c>
      <c r="F23" s="33">
        <v>0</v>
      </c>
      <c r="G23" s="33">
        <f t="shared" si="1"/>
        <v>9963</v>
      </c>
      <c r="H23" s="24"/>
      <c r="I23" s="24"/>
      <c r="J23" s="25"/>
    </row>
    <row r="24" spans="2:10" s="23" customFormat="1" ht="12.75">
      <c r="B24" s="26">
        <v>502</v>
      </c>
      <c r="C24" s="32" t="s">
        <v>499</v>
      </c>
      <c r="D24" s="58">
        <v>222820</v>
      </c>
      <c r="E24" s="33">
        <v>504019</v>
      </c>
      <c r="F24" s="33">
        <v>0</v>
      </c>
      <c r="G24" s="33">
        <f t="shared" si="1"/>
        <v>504019</v>
      </c>
      <c r="H24" s="24"/>
      <c r="I24" s="24"/>
      <c r="J24" s="25"/>
    </row>
    <row r="25" spans="2:10" s="23" customFormat="1" ht="12.75">
      <c r="B25" s="26">
        <v>502</v>
      </c>
      <c r="C25" s="32" t="s">
        <v>116</v>
      </c>
      <c r="D25" s="58">
        <v>222821</v>
      </c>
      <c r="E25" s="33">
        <v>96908</v>
      </c>
      <c r="F25" s="33">
        <v>0</v>
      </c>
      <c r="G25" s="33">
        <f t="shared" si="1"/>
        <v>96908</v>
      </c>
      <c r="H25" s="24"/>
      <c r="I25" s="24"/>
      <c r="J25" s="25"/>
    </row>
    <row r="26" spans="2:10" s="23" customFormat="1" ht="12.75">
      <c r="B26" s="26">
        <v>502</v>
      </c>
      <c r="C26" s="32" t="s">
        <v>117</v>
      </c>
      <c r="D26" s="58">
        <v>222831</v>
      </c>
      <c r="E26" s="33">
        <v>39519</v>
      </c>
      <c r="F26" s="33">
        <v>10690</v>
      </c>
      <c r="G26" s="33">
        <f t="shared" si="0"/>
        <v>28829</v>
      </c>
      <c r="H26" s="24"/>
      <c r="I26" s="24"/>
      <c r="J26" s="25"/>
    </row>
    <row r="27" spans="2:10" s="23" customFormat="1" ht="25.5">
      <c r="B27" s="26">
        <v>502</v>
      </c>
      <c r="C27" s="32" t="s">
        <v>118</v>
      </c>
      <c r="D27" s="58">
        <v>222833</v>
      </c>
      <c r="E27" s="33">
        <v>45733</v>
      </c>
      <c r="F27" s="33">
        <v>0</v>
      </c>
      <c r="G27" s="33">
        <f t="shared" si="0"/>
        <v>45733</v>
      </c>
      <c r="H27" s="24"/>
      <c r="I27" s="24"/>
      <c r="J27" s="25"/>
    </row>
    <row r="28" spans="2:10" s="23" customFormat="1" ht="25.5">
      <c r="B28" s="26">
        <v>502</v>
      </c>
      <c r="C28" s="34" t="s">
        <v>119</v>
      </c>
      <c r="D28" s="58">
        <v>222842</v>
      </c>
      <c r="E28" s="33">
        <v>61410</v>
      </c>
      <c r="F28" s="33">
        <v>0</v>
      </c>
      <c r="G28" s="33">
        <f>SUM(E28-F28)</f>
        <v>61410</v>
      </c>
      <c r="H28" s="24"/>
      <c r="I28" s="24"/>
      <c r="J28" s="25"/>
    </row>
    <row r="29" spans="2:10" s="23" customFormat="1" ht="12.75">
      <c r="B29" s="26">
        <v>502</v>
      </c>
      <c r="C29" s="34" t="s">
        <v>120</v>
      </c>
      <c r="D29" s="58">
        <v>222852</v>
      </c>
      <c r="E29" s="33">
        <v>299999</v>
      </c>
      <c r="F29" s="33">
        <v>125570</v>
      </c>
      <c r="G29" s="33">
        <f>SUM(E29-F29)</f>
        <v>174429</v>
      </c>
      <c r="H29" s="24"/>
      <c r="I29" s="24"/>
      <c r="J29" s="25"/>
    </row>
    <row r="30" spans="2:10" s="23" customFormat="1" ht="25.5">
      <c r="B30" s="26">
        <v>502</v>
      </c>
      <c r="C30" s="34" t="s">
        <v>208</v>
      </c>
      <c r="D30" s="58">
        <v>222854</v>
      </c>
      <c r="E30" s="33">
        <v>-244461</v>
      </c>
      <c r="F30" s="33">
        <v>-44941</v>
      </c>
      <c r="G30" s="33">
        <f>SUM(E30-F30)</f>
        <v>-199520</v>
      </c>
      <c r="H30" s="24"/>
      <c r="I30" s="24"/>
      <c r="J30" s="25"/>
    </row>
    <row r="31" spans="2:10" s="23" customFormat="1" ht="12.75">
      <c r="B31" s="26">
        <v>502</v>
      </c>
      <c r="C31" s="34" t="s">
        <v>209</v>
      </c>
      <c r="D31" s="58">
        <v>222865</v>
      </c>
      <c r="E31" s="33">
        <v>273075</v>
      </c>
      <c r="F31" s="33">
        <v>1848</v>
      </c>
      <c r="G31" s="33">
        <f t="shared" si="0"/>
        <v>271227</v>
      </c>
      <c r="H31" s="24"/>
      <c r="I31" s="24"/>
      <c r="J31" s="25"/>
    </row>
    <row r="32" spans="2:10" s="23" customFormat="1" ht="12.75">
      <c r="B32" s="26">
        <v>502</v>
      </c>
      <c r="C32" s="34" t="s">
        <v>210</v>
      </c>
      <c r="D32" s="58">
        <v>222866</v>
      </c>
      <c r="E32" s="33">
        <v>-349742</v>
      </c>
      <c r="F32" s="33">
        <v>13634</v>
      </c>
      <c r="G32" s="33">
        <f t="shared" si="0"/>
        <v>-363376</v>
      </c>
      <c r="H32" s="24"/>
      <c r="I32" s="24"/>
      <c r="J32" s="25"/>
    </row>
    <row r="33" spans="2:10" s="23" customFormat="1" ht="12.75">
      <c r="B33" s="26">
        <v>502</v>
      </c>
      <c r="C33" s="34" t="s">
        <v>211</v>
      </c>
      <c r="D33" s="58">
        <v>222867</v>
      </c>
      <c r="E33" s="33">
        <v>-109256</v>
      </c>
      <c r="F33" s="33">
        <v>19827</v>
      </c>
      <c r="G33" s="33">
        <f t="shared" si="0"/>
        <v>-129083</v>
      </c>
      <c r="H33" s="24"/>
      <c r="I33" s="24"/>
      <c r="J33" s="25"/>
    </row>
    <row r="34" spans="2:10" s="23" customFormat="1" ht="12.75">
      <c r="B34" s="26">
        <v>502</v>
      </c>
      <c r="C34" s="34" t="s">
        <v>326</v>
      </c>
      <c r="D34" s="58">
        <v>222873</v>
      </c>
      <c r="E34" s="33">
        <v>500000</v>
      </c>
      <c r="F34" s="33">
        <v>0</v>
      </c>
      <c r="G34" s="33">
        <f t="shared" si="0"/>
        <v>500000</v>
      </c>
      <c r="H34" s="24"/>
      <c r="I34" s="24"/>
      <c r="J34" s="25"/>
    </row>
    <row r="35" spans="2:10" s="23" customFormat="1" ht="12.75">
      <c r="B35" s="26">
        <v>502</v>
      </c>
      <c r="C35" s="34" t="s">
        <v>500</v>
      </c>
      <c r="D35" s="58">
        <v>222874</v>
      </c>
      <c r="E35" s="33">
        <v>5000000</v>
      </c>
      <c r="F35" s="33">
        <v>0</v>
      </c>
      <c r="G35" s="33">
        <f t="shared" si="0"/>
        <v>5000000</v>
      </c>
      <c r="H35" s="24"/>
      <c r="I35" s="24"/>
      <c r="J35" s="25"/>
    </row>
    <row r="36" spans="2:10" s="23" customFormat="1" ht="12.75">
      <c r="B36" s="26">
        <v>502</v>
      </c>
      <c r="C36" s="34" t="s">
        <v>327</v>
      </c>
      <c r="D36" s="58">
        <v>222875</v>
      </c>
      <c r="E36" s="33">
        <v>7155089</v>
      </c>
      <c r="F36" s="33">
        <v>9231394</v>
      </c>
      <c r="G36" s="33">
        <f t="shared" si="0"/>
        <v>-2076305</v>
      </c>
      <c r="H36" s="24"/>
      <c r="I36" s="24"/>
      <c r="J36" s="25"/>
    </row>
    <row r="37" spans="2:10" s="23" customFormat="1" ht="12.75">
      <c r="B37" s="26">
        <v>502</v>
      </c>
      <c r="C37" s="34" t="s">
        <v>328</v>
      </c>
      <c r="D37" s="58">
        <v>222876</v>
      </c>
      <c r="E37" s="33">
        <v>392857</v>
      </c>
      <c r="F37" s="33">
        <v>1833644</v>
      </c>
      <c r="G37" s="33">
        <f t="shared" si="0"/>
        <v>-1440787</v>
      </c>
      <c r="H37" s="24"/>
      <c r="I37" s="24"/>
      <c r="J37" s="25"/>
    </row>
    <row r="38" spans="2:10" s="23" customFormat="1" ht="12.75">
      <c r="B38" s="26">
        <v>502</v>
      </c>
      <c r="C38" s="34" t="s">
        <v>501</v>
      </c>
      <c r="D38" s="58">
        <v>222877</v>
      </c>
      <c r="E38" s="33">
        <v>667484</v>
      </c>
      <c r="F38" s="33">
        <v>628938</v>
      </c>
      <c r="G38" s="33">
        <f t="shared" si="0"/>
        <v>38546</v>
      </c>
      <c r="H38" s="24"/>
      <c r="I38" s="24"/>
      <c r="J38" s="25"/>
    </row>
    <row r="39" spans="2:10" s="23" customFormat="1" ht="25.5">
      <c r="B39" s="26">
        <v>502</v>
      </c>
      <c r="C39" s="34" t="s">
        <v>502</v>
      </c>
      <c r="D39" s="58">
        <v>222878</v>
      </c>
      <c r="E39" s="33">
        <v>2500000</v>
      </c>
      <c r="F39" s="33">
        <v>109342</v>
      </c>
      <c r="G39" s="33">
        <f t="shared" si="0"/>
        <v>2390658</v>
      </c>
      <c r="H39" s="24"/>
      <c r="I39" s="24"/>
      <c r="J39" s="25"/>
    </row>
    <row r="40" spans="2:10" s="23" customFormat="1" ht="12.75">
      <c r="B40" s="26">
        <v>502</v>
      </c>
      <c r="C40" s="34" t="s">
        <v>329</v>
      </c>
      <c r="D40" s="58">
        <v>222879</v>
      </c>
      <c r="E40" s="33">
        <v>2049398</v>
      </c>
      <c r="F40" s="33">
        <v>1748140</v>
      </c>
      <c r="G40" s="33">
        <f t="shared" si="0"/>
        <v>301258</v>
      </c>
      <c r="H40" s="24"/>
      <c r="I40" s="24"/>
      <c r="J40" s="25"/>
    </row>
    <row r="41" spans="2:10" s="23" customFormat="1" ht="12.75">
      <c r="B41" s="26">
        <v>502</v>
      </c>
      <c r="C41" s="34" t="s">
        <v>503</v>
      </c>
      <c r="D41" s="58">
        <v>222880</v>
      </c>
      <c r="E41" s="33">
        <v>0</v>
      </c>
      <c r="F41" s="33">
        <v>446638</v>
      </c>
      <c r="G41" s="33">
        <f t="shared" si="0"/>
        <v>-446638</v>
      </c>
      <c r="H41" s="24"/>
      <c r="I41" s="24"/>
      <c r="J41" s="25"/>
    </row>
    <row r="42" spans="2:10" s="23" customFormat="1" ht="25.5">
      <c r="B42" s="26">
        <v>502</v>
      </c>
      <c r="C42" s="34" t="s">
        <v>330</v>
      </c>
      <c r="D42" s="58">
        <v>222881</v>
      </c>
      <c r="E42" s="33">
        <v>328330</v>
      </c>
      <c r="F42" s="33">
        <v>282141</v>
      </c>
      <c r="G42" s="33">
        <f t="shared" si="0"/>
        <v>46189</v>
      </c>
      <c r="H42" s="24"/>
      <c r="I42" s="24"/>
      <c r="J42" s="25"/>
    </row>
    <row r="43" spans="2:10" s="23" customFormat="1" ht="25.5">
      <c r="B43" s="26">
        <v>502</v>
      </c>
      <c r="C43" s="34" t="s">
        <v>331</v>
      </c>
      <c r="D43" s="58">
        <v>222883</v>
      </c>
      <c r="E43" s="33">
        <v>2843200</v>
      </c>
      <c r="F43" s="33">
        <v>1184903</v>
      </c>
      <c r="G43" s="33">
        <f t="shared" si="0"/>
        <v>1658297</v>
      </c>
      <c r="H43" s="24"/>
      <c r="I43" s="24"/>
      <c r="J43" s="25"/>
    </row>
    <row r="44" spans="2:10" s="23" customFormat="1" ht="12.75">
      <c r="B44" s="26">
        <v>502</v>
      </c>
      <c r="C44" s="34" t="s">
        <v>504</v>
      </c>
      <c r="D44" s="58">
        <v>222884</v>
      </c>
      <c r="E44" s="33">
        <v>4900000</v>
      </c>
      <c r="F44" s="33">
        <v>4839591</v>
      </c>
      <c r="G44" s="33">
        <f t="shared" si="0"/>
        <v>60409</v>
      </c>
      <c r="H44" s="24"/>
      <c r="I44" s="24"/>
      <c r="J44" s="25"/>
    </row>
    <row r="45" spans="2:10" s="23" customFormat="1" ht="12.75">
      <c r="B45" s="26">
        <v>502</v>
      </c>
      <c r="C45" s="34" t="s">
        <v>505</v>
      </c>
      <c r="D45" s="58">
        <v>222889</v>
      </c>
      <c r="E45" s="33">
        <v>200000</v>
      </c>
      <c r="F45" s="33">
        <v>60101</v>
      </c>
      <c r="G45" s="33">
        <f t="shared" si="0"/>
        <v>139899</v>
      </c>
      <c r="H45" s="24"/>
      <c r="I45" s="24"/>
      <c r="J45" s="25"/>
    </row>
    <row r="46" spans="2:10" s="23" customFormat="1" ht="12.75">
      <c r="B46" s="26">
        <v>502</v>
      </c>
      <c r="C46" s="34" t="s">
        <v>506</v>
      </c>
      <c r="D46" s="58">
        <v>222890</v>
      </c>
      <c r="E46" s="33">
        <v>973000</v>
      </c>
      <c r="F46" s="33">
        <v>0</v>
      </c>
      <c r="G46" s="33">
        <f t="shared" si="0"/>
        <v>973000</v>
      </c>
      <c r="H46" s="24"/>
      <c r="I46" s="24"/>
      <c r="J46" s="25"/>
    </row>
    <row r="47" spans="2:10" s="23" customFormat="1" ht="15" customHeight="1">
      <c r="B47" s="26">
        <v>502</v>
      </c>
      <c r="C47" s="34" t="s">
        <v>507</v>
      </c>
      <c r="D47" s="58">
        <v>222891</v>
      </c>
      <c r="E47" s="33">
        <v>300000</v>
      </c>
      <c r="F47" s="33">
        <v>0</v>
      </c>
      <c r="G47" s="33">
        <f t="shared" si="0"/>
        <v>300000</v>
      </c>
      <c r="H47" s="24"/>
      <c r="I47" s="24"/>
      <c r="J47" s="25"/>
    </row>
    <row r="48" spans="2:10" s="23" customFormat="1" ht="25.5">
      <c r="B48" s="26">
        <v>502</v>
      </c>
      <c r="C48" s="34" t="s">
        <v>508</v>
      </c>
      <c r="D48" s="58">
        <v>222892</v>
      </c>
      <c r="E48" s="33">
        <v>500000</v>
      </c>
      <c r="F48" s="33">
        <v>91379</v>
      </c>
      <c r="G48" s="33">
        <f t="shared" si="0"/>
        <v>408621</v>
      </c>
      <c r="H48" s="24"/>
      <c r="I48" s="24"/>
      <c r="J48" s="25"/>
    </row>
    <row r="49" spans="2:10" s="23" customFormat="1" ht="15" customHeight="1">
      <c r="B49" s="26">
        <v>502</v>
      </c>
      <c r="C49" s="34" t="s">
        <v>509</v>
      </c>
      <c r="D49" s="58">
        <v>222896</v>
      </c>
      <c r="E49" s="33">
        <v>0</v>
      </c>
      <c r="F49" s="33">
        <v>226433</v>
      </c>
      <c r="G49" s="33">
        <f t="shared" si="0"/>
        <v>-226433</v>
      </c>
      <c r="H49" s="24"/>
      <c r="I49" s="24"/>
      <c r="J49" s="25"/>
    </row>
    <row r="50" spans="2:10" s="1" customFormat="1" ht="12.75">
      <c r="B50" s="1" t="s">
        <v>10</v>
      </c>
      <c r="D50" s="22"/>
      <c r="E50" s="16">
        <f>SUM(E10:E49)</f>
        <v>36797194</v>
      </c>
      <c r="F50" s="16">
        <f>SUM(F10:F49)</f>
        <v>22968470</v>
      </c>
      <c r="G50" s="16">
        <f>SUM(G10:G49)</f>
        <v>13828724</v>
      </c>
      <c r="H50" s="16"/>
      <c r="I50" s="16"/>
      <c r="J50" s="17"/>
    </row>
    <row r="51" spans="5:10" ht="12.75">
      <c r="E51" s="4"/>
      <c r="F51" s="4"/>
      <c r="G51" s="4"/>
      <c r="H51" s="4"/>
      <c r="I51" s="4"/>
      <c r="J51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Peder Sandfeld</cp:lastModifiedBy>
  <cp:lastPrinted>2013-03-25T11:47:26Z</cp:lastPrinted>
  <dcterms:created xsi:type="dcterms:W3CDTF">2008-01-30T07:27:00Z</dcterms:created>
  <dcterms:modified xsi:type="dcterms:W3CDTF">2013-04-02T13:35:58Z</dcterms:modified>
  <cp:category/>
  <cp:version/>
  <cp:contentType/>
  <cp:contentStatus/>
</cp:coreProperties>
</file>